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225" windowWidth="15480" windowHeight="10125" activeTab="1"/>
  </bookViews>
  <sheets>
    <sheet name="Title" sheetId="1" r:id="rId1"/>
    <sheet name="Results" sheetId="2" r:id="rId2"/>
    <sheet name="Leader Board" sheetId="3" r:id="rId3"/>
    <sheet name="Raw Data" sheetId="4" r:id="rId4"/>
    <sheet name="ScratchPad" sheetId="5" r:id="rId5"/>
  </sheets>
  <definedNames>
    <definedName name="f3ftest" localSheetId="2">'Leader Board'!$B$2:$D$44</definedName>
    <definedName name="FastestTimes">'Results'!$ER$1:$FK$1</definedName>
    <definedName name="Import_Data">'Raw Data'!$B$3:$AQ$101</definedName>
    <definedName name="Leaderboard">'Leader Board'!$A$2:$E$100</definedName>
    <definedName name="Rawdata">'Raw Data'!$A$3:$AQ$101</definedName>
    <definedName name="Rd1_Time">'Raw Data'!$D$3:$D$101</definedName>
    <definedName name="Rd10_Time">'Raw Data'!$V$3:$V$101</definedName>
    <definedName name="Rd11_Time">'Raw Data'!$X$3:$X$101</definedName>
    <definedName name="Rd12_Time">'Raw Data'!$Z$3:$Z$101</definedName>
    <definedName name="Rd13_Time">'Raw Data'!$AB$3:$AB$101</definedName>
    <definedName name="Rd14_Time">'Raw Data'!$AD$3:$AD$101</definedName>
    <definedName name="Rd15_Time">'Raw Data'!$AF$3:$AF$101</definedName>
    <definedName name="Rd16_Time">'Raw Data'!$AH$3:$AH$101</definedName>
    <definedName name="Rd17_Time">'Raw Data'!$AJ$3:$AJ$101</definedName>
    <definedName name="Rd18_Time">'Raw Data'!$AL$3:$AL$101</definedName>
    <definedName name="Rd19_Time">'Raw Data'!$AN$3:$AN$101</definedName>
    <definedName name="Rd2_Time">'Raw Data'!$F$3:$F$101</definedName>
    <definedName name="Rd20_Time">'Raw Data'!$AP$3:$AP$101</definedName>
    <definedName name="Rd3_Time">'Raw Data'!$H$3:$H$101</definedName>
    <definedName name="Rd4_Time">'Raw Data'!$J$3:$J$101</definedName>
    <definedName name="Rd5_Time">'Raw Data'!$L$3:$L$101</definedName>
    <definedName name="Rd6_Time">'Raw Data'!$N$3:$N$101</definedName>
    <definedName name="Rd7_Time">'Raw Data'!$P$3:$P$101</definedName>
    <definedName name="Rd8_Time">'Raw Data'!$R$3:$R$101</definedName>
    <definedName name="Rd9_Time">'Raw Data'!$T$3:$T$101</definedName>
    <definedName name="Results">#REF!</definedName>
  </definedNames>
  <calcPr calcMode="manual" fullCalcOnLoad="1"/>
</workbook>
</file>

<file path=xl/sharedStrings.xml><?xml version="1.0" encoding="utf-8"?>
<sst xmlns="http://schemas.openxmlformats.org/spreadsheetml/2006/main" count="338" uniqueCount="227">
  <si>
    <t>Number</t>
  </si>
  <si>
    <t>Frequency</t>
  </si>
  <si>
    <t>Time</t>
  </si>
  <si>
    <t>Penalty</t>
  </si>
  <si>
    <t>FAI</t>
  </si>
  <si>
    <t>FAI Subtotal</t>
  </si>
  <si>
    <t>Rank to Round 1</t>
  </si>
  <si>
    <t>Rank to Round 2</t>
  </si>
  <si>
    <t>Rank to Round 3</t>
  </si>
  <si>
    <t>Rank to Round 4</t>
  </si>
  <si>
    <t>Work Total Rd 1</t>
  </si>
  <si>
    <t>Work Total Rd 2</t>
  </si>
  <si>
    <t>Work Total Rd 3</t>
  </si>
  <si>
    <t>Work Total Rd 4</t>
  </si>
  <si>
    <t>Rank to Round 14</t>
  </si>
  <si>
    <t>Work Total Rd 14</t>
  </si>
  <si>
    <t>Work Total Rd 15</t>
  </si>
  <si>
    <t>Rank to Round 15</t>
  </si>
  <si>
    <t>Rank to Round 13</t>
  </si>
  <si>
    <t>Work Total Rd 13</t>
  </si>
  <si>
    <t>Rank to Round 12</t>
  </si>
  <si>
    <t>Work Total Rd 12</t>
  </si>
  <si>
    <t>Rank to Round 11</t>
  </si>
  <si>
    <t>Work Total Rd 11</t>
  </si>
  <si>
    <t>Rank to Round 10</t>
  </si>
  <si>
    <t>Work Total Rd 10</t>
  </si>
  <si>
    <t>Rank to Round 9</t>
  </si>
  <si>
    <t>Work Total Rd 9</t>
  </si>
  <si>
    <t>Rank to Round 8</t>
  </si>
  <si>
    <t>Work Total Rd 8</t>
  </si>
  <si>
    <t>Rank to Round 7</t>
  </si>
  <si>
    <t>Work Total Rd 7</t>
  </si>
  <si>
    <t>Rank to Round 6</t>
  </si>
  <si>
    <t>Work Total Rd 6</t>
  </si>
  <si>
    <t>Rank to Round 5</t>
  </si>
  <si>
    <t>Work Total Rd 5</t>
  </si>
  <si>
    <t>R1 Score</t>
  </si>
  <si>
    <t>R2 Score</t>
  </si>
  <si>
    <t>R3 Score</t>
  </si>
  <si>
    <t>R4 Score</t>
  </si>
  <si>
    <t>R5 Score</t>
  </si>
  <si>
    <t>R6 Score</t>
  </si>
  <si>
    <t>R7 Score</t>
  </si>
  <si>
    <t>R8 Score</t>
  </si>
  <si>
    <t>R9 Score</t>
  </si>
  <si>
    <t>R10 Score</t>
  </si>
  <si>
    <t>R11 Score</t>
  </si>
  <si>
    <t>R12 Score</t>
  </si>
  <si>
    <t>R13 Score</t>
  </si>
  <si>
    <t>R14 Score</t>
  </si>
  <si>
    <t>R15 Score</t>
  </si>
  <si>
    <t>Total</t>
  </si>
  <si>
    <t>Rank</t>
  </si>
  <si>
    <t>R1 Penalties</t>
  </si>
  <si>
    <t>R2 Penalties</t>
  </si>
  <si>
    <t>R3 Penalties</t>
  </si>
  <si>
    <t>R4 Penalties</t>
  </si>
  <si>
    <t>R5 Penalties</t>
  </si>
  <si>
    <t>R6 Penalties</t>
  </si>
  <si>
    <t>R7 Penalties</t>
  </si>
  <si>
    <t>R8 Penalties</t>
  </si>
  <si>
    <t>R9 Penalties</t>
  </si>
  <si>
    <t>R11 Penalties</t>
  </si>
  <si>
    <t>R12 Penalties</t>
  </si>
  <si>
    <t>R13 Penalties</t>
  </si>
  <si>
    <t>R14 Penalties</t>
  </si>
  <si>
    <t>R15 Penalties</t>
  </si>
  <si>
    <t>R10 Penalties</t>
  </si>
  <si>
    <t>Pilots Name</t>
  </si>
  <si>
    <t>Rounds Complete</t>
  </si>
  <si>
    <t>Pilot</t>
  </si>
  <si>
    <t>Total Score</t>
  </si>
  <si>
    <t>Discard Rounds</t>
  </si>
  <si>
    <t>Rd4 Penalty</t>
  </si>
  <si>
    <t>Rd4 Time</t>
  </si>
  <si>
    <t>Rd3 Penalty</t>
  </si>
  <si>
    <t>Rd3 Time</t>
  </si>
  <si>
    <t>Rd2 Penalty</t>
  </si>
  <si>
    <t>Rd2 Time</t>
  </si>
  <si>
    <t>Rd1 Penalty</t>
  </si>
  <si>
    <t>Rd5 Time</t>
  </si>
  <si>
    <t>Rd5 Penalty</t>
  </si>
  <si>
    <t>Rd6 Time</t>
  </si>
  <si>
    <t>Rd6 Penalty</t>
  </si>
  <si>
    <t>Rd7 Time</t>
  </si>
  <si>
    <t>Rd7 Penalty</t>
  </si>
  <si>
    <t>Rd8 Time</t>
  </si>
  <si>
    <t>Rd8 Penalty</t>
  </si>
  <si>
    <t>Rd9 Time</t>
  </si>
  <si>
    <t>Rd9 Penalty</t>
  </si>
  <si>
    <t>Rd10 Time</t>
  </si>
  <si>
    <t>Rd10 Penalty</t>
  </si>
  <si>
    <t>Rd11 Time</t>
  </si>
  <si>
    <t>Rd11 Penalty</t>
  </si>
  <si>
    <t>Rd12 Time</t>
  </si>
  <si>
    <t>Rd12 Penalty</t>
  </si>
  <si>
    <t>Rd13 Time</t>
  </si>
  <si>
    <t>Rd13 Penalty</t>
  </si>
  <si>
    <t>Rd14 Time</t>
  </si>
  <si>
    <t>Rd14 Penalty</t>
  </si>
  <si>
    <t>Rd15 Time</t>
  </si>
  <si>
    <t>Rd15 Penalty</t>
  </si>
  <si>
    <t>Position</t>
  </si>
  <si>
    <t>Normalized Score</t>
  </si>
  <si>
    <t>Discard Value</t>
  </si>
  <si>
    <t>New 11/04/06 - All FAI and Normalized values are calculated to 2 decimal places only with no rounding.</t>
  </si>
  <si>
    <t>Rd16 Time</t>
  </si>
  <si>
    <t>Rd16 Penalty</t>
  </si>
  <si>
    <t>Rd17 Time</t>
  </si>
  <si>
    <t>Rd17 Penalty</t>
  </si>
  <si>
    <t>Rd18 Time</t>
  </si>
  <si>
    <t>Rd18 Penalty</t>
  </si>
  <si>
    <t>Rd19 Time</t>
  </si>
  <si>
    <t>Rd19 Penalty</t>
  </si>
  <si>
    <t>Rd20 Time</t>
  </si>
  <si>
    <t>Rd20 Penalty</t>
  </si>
  <si>
    <t>R16 Penalties</t>
  </si>
  <si>
    <t>R17 Penalties</t>
  </si>
  <si>
    <t>R18 Penalties</t>
  </si>
  <si>
    <t>R19 Penalties</t>
  </si>
  <si>
    <t>R20 Penalties</t>
  </si>
  <si>
    <t>R16 Score</t>
  </si>
  <si>
    <t>R17 Score</t>
  </si>
  <si>
    <t>R18 Score</t>
  </si>
  <si>
    <t>R19 Score</t>
  </si>
  <si>
    <t>R20 Score</t>
  </si>
  <si>
    <t>Work Total Rd 16</t>
  </si>
  <si>
    <t>Rank to Round 16</t>
  </si>
  <si>
    <t>Work Total Rd 17</t>
  </si>
  <si>
    <t>Rank to Round 17</t>
  </si>
  <si>
    <t>Work Total Rd 18</t>
  </si>
  <si>
    <t>Rank to Round 18</t>
  </si>
  <si>
    <t>Work Total Rd 19</t>
  </si>
  <si>
    <t>Rank to Round 19</t>
  </si>
  <si>
    <t>Work Total Rd 20</t>
  </si>
  <si>
    <t>Rank to Round 20</t>
  </si>
  <si>
    <t>Discard Total Cell</t>
  </si>
  <si>
    <t>Penalties Range</t>
  </si>
  <si>
    <t>Score Range</t>
  </si>
  <si>
    <t>Discards: Set on the Raw Data Sheet. Top row has number of discards allowed for each round.</t>
  </si>
  <si>
    <t>Rank in Round 1</t>
  </si>
  <si>
    <t>Rank in Round 2</t>
  </si>
  <si>
    <t>Rank in Round 3</t>
  </si>
  <si>
    <t>Rank in Round 4</t>
  </si>
  <si>
    <t>Rank in Round 5</t>
  </si>
  <si>
    <t>Rank in Round 6</t>
  </si>
  <si>
    <t>Rank in Round 7</t>
  </si>
  <si>
    <t>Rank in Round 8</t>
  </si>
  <si>
    <t>Rank in Round 9</t>
  </si>
  <si>
    <t>Rank in Round 10</t>
  </si>
  <si>
    <t>Rank in Round 11</t>
  </si>
  <si>
    <t>Rank in Round 12</t>
  </si>
  <si>
    <t>Rank in Round 13</t>
  </si>
  <si>
    <t>Rank in Round 14</t>
  </si>
  <si>
    <t>Rank in Round 15</t>
  </si>
  <si>
    <t>Rank in Round 16</t>
  </si>
  <si>
    <t>Rank in Round 17</t>
  </si>
  <si>
    <t>Rank in Round 18</t>
  </si>
  <si>
    <t>Rank in Round 19</t>
  </si>
  <si>
    <t>Rank in Round 20</t>
  </si>
  <si>
    <t>Discards</t>
  </si>
  <si>
    <t>New 15/06/06 - (MS) Added clipboard button in leaderboard sheet. Completed rounds calculated automatically (see VB modules)</t>
  </si>
  <si>
    <t>New 16/06/06 - (SH) Added Import Timer File</t>
  </si>
  <si>
    <t>Fix 16/06/06 - (MS) Fixed blank lines when copying results to clipboard</t>
  </si>
  <si>
    <t>Spreadsheet Limits. 99 pilots and 20 rounds with "unlimited" discards</t>
  </si>
  <si>
    <t>New 17/06/06 - (SH) Discard Functionality moved to user defined functions GetDiscardRounds and GetDiscardScore (see VB modules)</t>
  </si>
  <si>
    <t>New V 0.7a 19/06/06 - (SH) Test Export of Timer file via serial comms added (Fixed 10 Round/48 pilots)</t>
  </si>
  <si>
    <t>New V 0.7 18/06/06 - (SH) Import of Timer file via serial comms added</t>
  </si>
  <si>
    <t>Fix V 0.7a 19/06/06 - (SH) Import function placed round 10 in the wrong column</t>
  </si>
  <si>
    <t>Fix V 0.7c 19/06/06 - (MS) Fixed loop test in NumberOfRoundsFlown()</t>
  </si>
  <si>
    <t>New V 0.7c 19/06/06 - (SH) Test Export of Timer file to disk added (Fixed 10 Round/48 pilots)</t>
  </si>
  <si>
    <t xml:space="preserve">Fix V 0.7c 19/06/06 - (SH) Recoded FileDialog functions to remove Enum (Office 97 doesn't like it) </t>
  </si>
  <si>
    <t xml:space="preserve">Test V 0.7c 19/06/06 - (SH) Auto Calculation left on for import (Excel97) </t>
  </si>
  <si>
    <t>File Information Data</t>
  </si>
  <si>
    <t>File Name</t>
  </si>
  <si>
    <t>Max Pilots</t>
  </si>
  <si>
    <t>Max Rounds</t>
  </si>
  <si>
    <t>New V 0.8 20/06/06 - (SH) Support for 20 round timer files added</t>
  </si>
  <si>
    <t>New V 0.8 20/06/06 - (SH) Race Details form added</t>
  </si>
  <si>
    <t>Average Time</t>
  </si>
  <si>
    <t>Slowest Time</t>
  </si>
  <si>
    <t>Fastest Time</t>
  </si>
  <si>
    <t>Override rds</t>
  </si>
  <si>
    <t>New V 0.9 21/06/06 - (SH) Calculations hidden</t>
  </si>
  <si>
    <t>This is primarily targeted at getting a small spreadsheet for publication on the web.</t>
  </si>
  <si>
    <t>New V 0.9 21/06/06 - (SH) Rounds Flown Override facility added (See race details form) - This is removed on an Import</t>
  </si>
  <si>
    <t>New V 0.9 21/06/06 - (SH) Publish Results Button Added. Creates a new workbook and copies results and leaderboad data BUT not formulae to it</t>
  </si>
  <si>
    <t>Open Source F3F Scoring Spreadsheet</t>
  </si>
  <si>
    <t>Current Import/Export functions support Jon Edisons Timer systems only.</t>
  </si>
  <si>
    <t>Rounds flown is a calculated value. This can be overridden in the Edit Race Details Form.</t>
  </si>
  <si>
    <t>Change Log</t>
  </si>
  <si>
    <t>New V 0.9b 22/06/06 - (SH) Revised import routine to work on Excel97. Clear Data Button Added</t>
  </si>
  <si>
    <t>Test V 0.9a 22/06/06 - (SH) Interim Version for testing on Excel97 - Never released</t>
  </si>
  <si>
    <t>New V 0.9c 22/06/06 - (SH) Append Data option added to import routines</t>
  </si>
  <si>
    <t>Fix V 0.9c 22/06/06 - (SH) FAI score for round 13 was tuncated to 1 decimal place. Now at 2 decimal places</t>
  </si>
  <si>
    <t>New V 0.9d 03/07/06 - (SH) Reset Discards to FAI Standard added to Edit Race Details Form</t>
  </si>
  <si>
    <t>Known Issues</t>
  </si>
  <si>
    <t>To set discards to FAI standard use the button on the Edit Race Details Form.</t>
  </si>
  <si>
    <t>Fix V 0.9e 07/07/06 - (PB) Fix Leaderboard issues when tied pilots</t>
  </si>
  <si>
    <t>Fix V 0.9e 07/07/06 - (SH) FAI totals rounding issue fixed on each round</t>
  </si>
  <si>
    <t>FAI Scoring</t>
  </si>
  <si>
    <t>Timer Fidelity</t>
  </si>
  <si>
    <t>Password</t>
  </si>
  <si>
    <t>fastorlast</t>
  </si>
  <si>
    <t>Rd1 Time</t>
  </si>
  <si>
    <t>New V 0.9f 08/07/06 - (SH) Switch added to Race Details form to handle FAI calc method (Rounded or Truncated)</t>
  </si>
  <si>
    <t>New V 0.9f 08/07/06 - (SH) Switch added to Race Details form to handle 2 or 3 decimal place times</t>
  </si>
  <si>
    <t>Fix V 0.9f 08/07/06 - (SH) Copy to Clipboard function aligns numbers correctly</t>
  </si>
  <si>
    <t>New V 0.9f 08/07/06 - (SH) File Information Form added (Not yet complete)</t>
  </si>
  <si>
    <t>Options: Rounded or Truncated FAI scores (see Edit Race Details form)</t>
  </si>
  <si>
    <t>2 or 3 decimal times are catered for with some limitations. (see Edit Race Details form)</t>
  </si>
  <si>
    <t>Enter data into the permitted cells on the Raw Data sheet only. If entering large volumes of data it is recommended to switch off Auto Calculation (Tools/Options)</t>
  </si>
  <si>
    <t>Fix V 0.9g 09/07/06 - (SH) Change imported times from double to currency to avoid another M$ maths issue</t>
  </si>
  <si>
    <t>Title,Results,Leader Board sheets are protected and no entry is possible without unlocking the sheets. See File Information for more info.</t>
  </si>
  <si>
    <t>Fix V 0.9h 09/07/06 - (MS) Cell FQ33 had 100 penalty hard wired. Fixed.</t>
  </si>
  <si>
    <t>Rls V 1.0 12/06/07 - (SH) Initial release</t>
  </si>
  <si>
    <t>Fix V 1.01 19/6/13 - (MS) 2nd Discard kicked in Rnd 14 instead of Rnd 15. Fixed in RaceDetailsForm</t>
  </si>
  <si>
    <t>Version 1.01 (Bug fix,  see change log) - Use at your own risk</t>
  </si>
  <si>
    <t>"CoC 2022"</t>
  </si>
  <si>
    <t xml:space="preserve">Mark Treble </t>
  </si>
  <si>
    <t xml:space="preserve">Ewan Maxwell </t>
  </si>
  <si>
    <t xml:space="preserve">Mike Evans </t>
  </si>
  <si>
    <t xml:space="preserve">Dave DeMott </t>
  </si>
  <si>
    <t xml:space="preserve">Jon Edison </t>
  </si>
  <si>
    <t xml:space="preserve">Mike Shellim </t>
  </si>
  <si>
    <t xml:space="preserve">Peter Gunning </t>
  </si>
  <si>
    <t xml:space="preserve">Rich Bago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</si>
</sst>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00\-00\-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Lucida Sans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2" fontId="3" fillId="4" borderId="0" applyFont="0" applyFill="0" applyBorder="0" applyAlignment="0" applyProtection="0"/>
    <xf numFmtId="2" fontId="3" fillId="4" borderId="0" applyFont="0" applyFill="0" applyBorder="0" applyAlignment="0">
      <protection hidden="1"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0" borderId="10" xfId="0" applyFont="1" applyFill="1" applyBorder="1" applyAlignment="1" applyProtection="1">
      <alignment textRotation="90"/>
      <protection/>
    </xf>
    <xf numFmtId="0" fontId="2" fillId="20" borderId="10" xfId="0" applyFont="1" applyFill="1" applyBorder="1" applyAlignment="1" applyProtection="1">
      <alignment/>
      <protection/>
    </xf>
    <xf numFmtId="172" fontId="2" fillId="20" borderId="10" xfId="0" applyNumberFormat="1" applyFont="1" applyFill="1" applyBorder="1" applyAlignment="1" applyProtection="1">
      <alignment textRotation="90" wrapText="1"/>
      <protection/>
    </xf>
    <xf numFmtId="0" fontId="0" fillId="0" borderId="0" xfId="0" applyAlignment="1" applyProtection="1">
      <alignment textRotation="90" wrapText="1"/>
      <protection locked="0"/>
    </xf>
    <xf numFmtId="0" fontId="0" fillId="7" borderId="0" xfId="0" applyFill="1" applyAlignment="1" applyProtection="1">
      <alignment/>
      <protection/>
    </xf>
    <xf numFmtId="2" fontId="0" fillId="0" borderId="0" xfId="0" applyNumberFormat="1" applyAlignment="1" applyProtection="1">
      <alignment textRotation="90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3" fillId="20" borderId="10" xfId="0" applyFont="1" applyFill="1" applyBorder="1" applyAlignment="1" applyProtection="1">
      <alignment/>
      <protection/>
    </xf>
    <xf numFmtId="2" fontId="3" fillId="20" borderId="10" xfId="0" applyNumberFormat="1" applyFont="1" applyFill="1" applyBorder="1" applyAlignment="1" applyProtection="1">
      <alignment textRotation="90" wrapText="1"/>
      <protection/>
    </xf>
    <xf numFmtId="0" fontId="3" fillId="20" borderId="10" xfId="0" applyFont="1" applyFill="1" applyBorder="1" applyAlignment="1" applyProtection="1">
      <alignment textRotation="90" wrapText="1"/>
      <protection/>
    </xf>
    <xf numFmtId="0" fontId="3" fillId="20" borderId="11" xfId="0" applyFont="1" applyFill="1" applyBorder="1" applyAlignment="1" applyProtection="1">
      <alignment textRotation="90" wrapText="1"/>
      <protection/>
    </xf>
    <xf numFmtId="0" fontId="3" fillId="20" borderId="12" xfId="0" applyFont="1" applyFill="1" applyBorder="1" applyAlignment="1" applyProtection="1">
      <alignment textRotation="90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wrapText="1"/>
      <protection locked="0"/>
    </xf>
    <xf numFmtId="172" fontId="0" fillId="0" borderId="0" xfId="0" applyNumberFormat="1" applyAlignment="1">
      <alignment/>
    </xf>
    <xf numFmtId="172" fontId="2" fillId="20" borderId="10" xfId="0" applyNumberFormat="1" applyFont="1" applyFill="1" applyBorder="1" applyAlignment="1" applyProtection="1">
      <alignment wrapText="1"/>
      <protection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7" borderId="0" xfId="0" applyNumberFormat="1" applyFill="1" applyAlignment="1" applyProtection="1">
      <alignment wrapText="1"/>
      <protection locked="0"/>
    </xf>
    <xf numFmtId="0" fontId="0" fillId="7" borderId="0" xfId="0" applyNumberForma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3" fillId="7" borderId="13" xfId="0" applyFont="1" applyFill="1" applyBorder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hidden="1"/>
    </xf>
    <xf numFmtId="2" fontId="4" fillId="24" borderId="0" xfId="0" applyNumberFormat="1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2" fontId="4" fillId="2" borderId="0" xfId="0" applyNumberFormat="1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2" fontId="4" fillId="4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0" fontId="1" fillId="7" borderId="0" xfId="0" applyFont="1" applyFill="1" applyAlignment="1" applyProtection="1">
      <alignment/>
      <protection hidden="1"/>
    </xf>
    <xf numFmtId="0" fontId="4" fillId="7" borderId="14" xfId="0" applyFont="1" applyFill="1" applyBorder="1" applyAlignment="1" applyProtection="1">
      <alignment/>
      <protection hidden="1"/>
    </xf>
    <xf numFmtId="1" fontId="4" fillId="7" borderId="0" xfId="0" applyNumberFormat="1" applyFont="1" applyFill="1" applyAlignment="1" applyProtection="1">
      <alignment/>
      <protection hidden="1"/>
    </xf>
    <xf numFmtId="2" fontId="0" fillId="7" borderId="0" xfId="0" applyNumberFormat="1" applyFont="1" applyFill="1" applyAlignment="1" applyProtection="1">
      <alignment/>
      <protection hidden="1"/>
    </xf>
    <xf numFmtId="0" fontId="1" fillId="7" borderId="14" xfId="0" applyFont="1" applyFill="1" applyBorder="1" applyAlignment="1" applyProtection="1">
      <alignment/>
      <protection hidden="1"/>
    </xf>
    <xf numFmtId="1" fontId="1" fillId="7" borderId="0" xfId="0" applyNumberFormat="1" applyFont="1" applyFill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 textRotation="90" wrapText="1"/>
      <protection hidden="1"/>
    </xf>
    <xf numFmtId="0" fontId="2" fillId="20" borderId="11" xfId="0" applyFont="1" applyFill="1" applyBorder="1" applyAlignment="1" applyProtection="1">
      <alignment textRotation="90" wrapText="1"/>
      <protection hidden="1"/>
    </xf>
    <xf numFmtId="172" fontId="2" fillId="20" borderId="10" xfId="0" applyNumberFormat="1" applyFont="1" applyFill="1" applyBorder="1" applyAlignment="1" applyProtection="1">
      <alignment textRotation="90" wrapText="1"/>
      <protection hidden="1"/>
    </xf>
    <xf numFmtId="2" fontId="2" fillId="20" borderId="10" xfId="0" applyNumberFormat="1" applyFont="1" applyFill="1" applyBorder="1" applyAlignment="1" applyProtection="1">
      <alignment textRotation="90"/>
      <protection hidden="1"/>
    </xf>
    <xf numFmtId="0" fontId="2" fillId="20" borderId="16" xfId="0" applyFont="1" applyFill="1" applyBorder="1" applyAlignment="1" applyProtection="1">
      <alignment textRotation="90" wrapText="1"/>
      <protection hidden="1"/>
    </xf>
    <xf numFmtId="1" fontId="2" fillId="20" borderId="10" xfId="0" applyNumberFormat="1" applyFont="1" applyFill="1" applyBorder="1" applyAlignment="1" applyProtection="1">
      <alignment textRotation="90" wrapText="1"/>
      <protection hidden="1"/>
    </xf>
    <xf numFmtId="1" fontId="4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3" fillId="4" borderId="0" xfId="0" applyNumberFormat="1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/>
      <protection hidden="1"/>
    </xf>
    <xf numFmtId="2" fontId="4" fillId="4" borderId="14" xfId="0" applyNumberFormat="1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1" fontId="4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0" xfId="0" applyNumberFormat="1" applyFont="1" applyFill="1" applyAlignment="1" applyProtection="1">
      <alignment/>
      <protection hidden="1"/>
    </xf>
    <xf numFmtId="2" fontId="4" fillId="2" borderId="14" xfId="0" applyNumberFormat="1" applyFont="1" applyFill="1" applyBorder="1" applyAlignment="1" applyProtection="1">
      <alignment/>
      <protection hidden="1"/>
    </xf>
    <xf numFmtId="0" fontId="1" fillId="25" borderId="0" xfId="0" applyFont="1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2" fontId="0" fillId="25" borderId="14" xfId="0" applyNumberFormat="1" applyFill="1" applyBorder="1" applyAlignment="1" applyProtection="1">
      <alignment/>
      <protection hidden="1"/>
    </xf>
    <xf numFmtId="172" fontId="0" fillId="25" borderId="0" xfId="0" applyNumberFormat="1" applyFill="1" applyAlignment="1" applyProtection="1">
      <alignment/>
      <protection hidden="1"/>
    </xf>
    <xf numFmtId="2" fontId="0" fillId="25" borderId="15" xfId="0" applyNumberFormat="1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1" fontId="0" fillId="25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" fontId="2" fillId="20" borderId="10" xfId="0" applyNumberFormat="1" applyFont="1" applyFill="1" applyBorder="1" applyAlignment="1" applyProtection="1">
      <alignment textRotation="90"/>
      <protection hidden="1"/>
    </xf>
    <xf numFmtId="0" fontId="3" fillId="20" borderId="12" xfId="0" applyFont="1" applyFill="1" applyBorder="1" applyAlignment="1" applyProtection="1">
      <alignment/>
      <protection/>
    </xf>
    <xf numFmtId="0" fontId="3" fillId="4" borderId="17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2" fontId="4" fillId="26" borderId="0" xfId="0" applyNumberFormat="1" applyFont="1" applyFill="1" applyAlignment="1" applyProtection="1">
      <alignment/>
      <protection hidden="1"/>
    </xf>
    <xf numFmtId="2" fontId="3" fillId="4" borderId="0" xfId="0" applyNumberFormat="1" applyFont="1" applyFill="1" applyAlignment="1" applyProtection="1">
      <alignment wrapText="1"/>
      <protection hidden="1"/>
    </xf>
    <xf numFmtId="2" fontId="3" fillId="2" borderId="0" xfId="0" applyNumberFormat="1" applyFont="1" applyFill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2" fontId="2" fillId="20" borderId="19" xfId="0" applyNumberFormat="1" applyFont="1" applyFill="1" applyBorder="1" applyAlignment="1" applyProtection="1">
      <alignment textRotation="90"/>
      <protection hidden="1"/>
    </xf>
    <xf numFmtId="0" fontId="2" fillId="20" borderId="20" xfId="0" applyFont="1" applyFill="1" applyBorder="1" applyAlignment="1" applyProtection="1">
      <alignment textRotation="90" wrapText="1"/>
      <protection hidden="1"/>
    </xf>
    <xf numFmtId="0" fontId="3" fillId="4" borderId="19" xfId="0" applyFont="1" applyFill="1" applyBorder="1" applyAlignment="1" applyProtection="1">
      <alignment/>
      <protection hidden="1"/>
    </xf>
    <xf numFmtId="0" fontId="3" fillId="4" borderId="17" xfId="0" applyFont="1" applyFill="1" applyBorder="1" applyAlignment="1" applyProtection="1">
      <alignment/>
      <protection hidden="1"/>
    </xf>
    <xf numFmtId="0" fontId="3" fillId="2" borderId="17" xfId="0" applyFont="1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0" borderId="0" xfId="0" applyNumberFormat="1" applyFont="1" applyAlignment="1" applyProtection="1">
      <alignment/>
      <protection locked="0"/>
    </xf>
    <xf numFmtId="1" fontId="3" fillId="4" borderId="0" xfId="0" applyNumberFormat="1" applyFont="1" applyFill="1" applyAlignment="1" applyProtection="1">
      <alignment wrapText="1"/>
      <protection hidden="1"/>
    </xf>
    <xf numFmtId="1" fontId="3" fillId="2" borderId="0" xfId="0" applyNumberFormat="1" applyFont="1" applyFill="1" applyAlignment="1" applyProtection="1">
      <alignment wrapText="1"/>
      <protection hidden="1"/>
    </xf>
    <xf numFmtId="2" fontId="3" fillId="4" borderId="0" xfId="61" applyFont="1" applyFill="1" applyAlignment="1" applyProtection="1">
      <alignment wrapText="1"/>
      <protection hidden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" fillId="2" borderId="0" xfId="61" applyFont="1" applyFill="1" applyAlignment="1" applyProtection="1">
      <alignment wrapText="1"/>
      <protection hidden="1"/>
    </xf>
    <xf numFmtId="2" fontId="3" fillId="4" borderId="0" xfId="60" applyFont="1" applyFill="1" applyAlignment="1" applyProtection="1">
      <alignment wrapText="1"/>
      <protection locked="0"/>
    </xf>
    <xf numFmtId="2" fontId="3" fillId="2" borderId="0" xfId="60" applyFont="1" applyFill="1" applyAlignment="1" applyProtection="1">
      <alignment wrapText="1"/>
      <protection locked="0"/>
    </xf>
    <xf numFmtId="2" fontId="4" fillId="7" borderId="14" xfId="61" applyFont="1" applyFill="1" applyBorder="1" applyAlignment="1">
      <alignment/>
      <protection hidden="1"/>
    </xf>
    <xf numFmtId="172" fontId="4" fillId="7" borderId="0" xfId="0" applyNumberFormat="1" applyFont="1" applyFill="1" applyAlignment="1" applyProtection="1">
      <alignment/>
      <protection hidden="1"/>
    </xf>
    <xf numFmtId="2" fontId="4" fillId="7" borderId="15" xfId="61" applyFont="1" applyFill="1" applyBorder="1" applyAlignment="1">
      <alignment/>
      <protection hidden="1"/>
    </xf>
    <xf numFmtId="2" fontId="4" fillId="7" borderId="0" xfId="6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right"/>
    </xf>
    <xf numFmtId="2" fontId="4" fillId="7" borderId="0" xfId="0" applyNumberFormat="1" applyFont="1" applyFill="1" applyBorder="1" applyAlignment="1" applyProtection="1">
      <alignment/>
      <protection hidden="1"/>
    </xf>
    <xf numFmtId="2" fontId="3" fillId="7" borderId="22" xfId="0" applyNumberFormat="1" applyFont="1" applyFill="1" applyBorder="1" applyAlignment="1" applyProtection="1">
      <alignment/>
      <protection hidden="1"/>
    </xf>
    <xf numFmtId="0" fontId="3" fillId="7" borderId="22" xfId="0" applyFont="1" applyFill="1" applyBorder="1" applyAlignment="1" applyProtection="1">
      <alignment/>
      <protection hidden="1"/>
    </xf>
    <xf numFmtId="0" fontId="0" fillId="7" borderId="22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2" fontId="4" fillId="7" borderId="0" xfId="0" applyNumberFormat="1" applyFont="1" applyFill="1" applyAlignment="1" applyProtection="1">
      <alignment/>
      <protection hidden="1"/>
    </xf>
    <xf numFmtId="0" fontId="4" fillId="7" borderId="0" xfId="0" applyFont="1" applyFill="1" applyAlignment="1" applyProtection="1">
      <alignment/>
      <protection hidden="1"/>
    </xf>
    <xf numFmtId="2" fontId="3" fillId="7" borderId="13" xfId="61" applyFont="1" applyFill="1" applyBorder="1" applyAlignment="1">
      <alignment wrapText="1"/>
      <protection hidden="1"/>
    </xf>
    <xf numFmtId="2" fontId="3" fillId="0" borderId="19" xfId="61" applyFont="1" applyFill="1" applyBorder="1" applyAlignment="1">
      <alignment wrapText="1"/>
      <protection hidden="1"/>
    </xf>
    <xf numFmtId="2" fontId="3" fillId="7" borderId="0" xfId="61" applyFont="1" applyFill="1" applyBorder="1" applyAlignment="1">
      <alignment wrapText="1"/>
      <protection hidden="1"/>
    </xf>
    <xf numFmtId="2" fontId="3" fillId="0" borderId="17" xfId="61" applyFont="1" applyFill="1" applyBorder="1" applyAlignment="1">
      <alignment wrapText="1"/>
      <protection hidden="1"/>
    </xf>
    <xf numFmtId="2" fontId="3" fillId="7" borderId="17" xfId="61" applyFont="1" applyFill="1" applyBorder="1" applyAlignment="1">
      <alignment wrapText="1"/>
      <protection hidden="1"/>
    </xf>
    <xf numFmtId="0" fontId="4" fillId="7" borderId="0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wrapText="1"/>
    </xf>
    <xf numFmtId="0" fontId="4" fillId="7" borderId="13" xfId="0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awTimeFormat" xfId="60"/>
    <cellStyle name="TimeFormat" xfId="61"/>
    <cellStyle name="Title" xfId="62"/>
    <cellStyle name="Total" xfId="63"/>
    <cellStyle name="Warning Text" xfId="64"/>
  </cellStyles>
  <dxfs count="3">
    <dxf>
      <fill>
        <patternFill>
          <bgColor indexed="49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1</xdr:row>
      <xdr:rowOff>114300</xdr:rowOff>
    </xdr:from>
    <xdr:to>
      <xdr:col>11</xdr:col>
      <xdr:colOff>533400</xdr:colOff>
      <xdr:row>3</xdr:row>
      <xdr:rowOff>95250</xdr:rowOff>
    </xdr:to>
    <xdr:pic>
      <xdr:nvPicPr>
        <xdr:cNvPr id="1" name="Import_Timer_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6</xdr:row>
      <xdr:rowOff>19050</xdr:rowOff>
    </xdr:from>
    <xdr:to>
      <xdr:col>11</xdr:col>
      <xdr:colOff>542925</xdr:colOff>
      <xdr:row>8</xdr:row>
      <xdr:rowOff>0</xdr:rowOff>
    </xdr:to>
    <xdr:pic>
      <xdr:nvPicPr>
        <xdr:cNvPr id="2" name="Serial_Im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828675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</xdr:row>
      <xdr:rowOff>47625</xdr:rowOff>
    </xdr:from>
    <xdr:to>
      <xdr:col>11</xdr:col>
      <xdr:colOff>542925</xdr:colOff>
      <xdr:row>10</xdr:row>
      <xdr:rowOff>28575</xdr:rowOff>
    </xdr:to>
    <xdr:pic>
      <xdr:nvPicPr>
        <xdr:cNvPr id="3" name="Serial_Exp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811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3</xdr:row>
      <xdr:rowOff>133350</xdr:rowOff>
    </xdr:from>
    <xdr:to>
      <xdr:col>11</xdr:col>
      <xdr:colOff>533400</xdr:colOff>
      <xdr:row>5</xdr:row>
      <xdr:rowOff>114300</xdr:rowOff>
    </xdr:to>
    <xdr:pic>
      <xdr:nvPicPr>
        <xdr:cNvPr id="4" name="Export_Timer_Fi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457200"/>
          <a:ext cx="1438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114300</xdr:rowOff>
    </xdr:from>
    <xdr:to>
      <xdr:col>9</xdr:col>
      <xdr:colOff>314325</xdr:colOff>
      <xdr:row>3</xdr:row>
      <xdr:rowOff>95250</xdr:rowOff>
    </xdr:to>
    <xdr:pic>
      <xdr:nvPicPr>
        <xdr:cNvPr id="5" name="Edit_Race_Detail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0" y="11430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</xdr:row>
      <xdr:rowOff>152400</xdr:rowOff>
    </xdr:from>
    <xdr:to>
      <xdr:col>9</xdr:col>
      <xdr:colOff>314325</xdr:colOff>
      <xdr:row>5</xdr:row>
      <xdr:rowOff>133350</xdr:rowOff>
    </xdr:to>
    <xdr:pic>
      <xdr:nvPicPr>
        <xdr:cNvPr id="6" name="Publish_Result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0" y="476250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</xdr:row>
      <xdr:rowOff>19050</xdr:rowOff>
    </xdr:from>
    <xdr:to>
      <xdr:col>9</xdr:col>
      <xdr:colOff>314325</xdr:colOff>
      <xdr:row>8</xdr:row>
      <xdr:rowOff>0</xdr:rowOff>
    </xdr:to>
    <xdr:pic>
      <xdr:nvPicPr>
        <xdr:cNvPr id="7" name="Clear_Data_Butto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8286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</xdr:row>
      <xdr:rowOff>104775</xdr:rowOff>
    </xdr:from>
    <xdr:to>
      <xdr:col>7</xdr:col>
      <xdr:colOff>142875</xdr:colOff>
      <xdr:row>3</xdr:row>
      <xdr:rowOff>85725</xdr:rowOff>
    </xdr:to>
    <xdr:pic>
      <xdr:nvPicPr>
        <xdr:cNvPr id="8" name="TandC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19550" y="104775"/>
          <a:ext cx="1419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" name="cmdCopyToClipbo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6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19.421875" style="0" customWidth="1"/>
    <col min="3" max="3" width="11.28125" style="0" customWidth="1"/>
    <col min="4" max="4" width="9.8515625" style="0" bestFit="1" customWidth="1"/>
    <col min="6" max="6" width="11.421875" style="0" bestFit="1" customWidth="1"/>
    <col min="8" max="8" width="10.8515625" style="0" bestFit="1" customWidth="1"/>
    <col min="10" max="10" width="10.7109375" style="0" bestFit="1" customWidth="1"/>
    <col min="12" max="12" width="12.140625" style="0" bestFit="1" customWidth="1"/>
  </cols>
  <sheetData>
    <row r="1" spans="1:15" ht="15.75" customHeight="1" hidden="1">
      <c r="A1" t="s">
        <v>173</v>
      </c>
      <c r="B1" t="s">
        <v>174</v>
      </c>
      <c r="C1" s="32" t="s">
        <v>218</v>
      </c>
      <c r="D1" t="s">
        <v>175</v>
      </c>
      <c r="E1" s="33">
        <v>0</v>
      </c>
      <c r="F1" t="s">
        <v>176</v>
      </c>
      <c r="G1" s="33">
        <v>30</v>
      </c>
      <c r="H1" t="s">
        <v>182</v>
      </c>
      <c r="I1" s="3"/>
      <c r="J1" t="s">
        <v>200</v>
      </c>
      <c r="K1" s="3">
        <v>0</v>
      </c>
      <c r="L1" t="s">
        <v>201</v>
      </c>
      <c r="M1" s="3">
        <v>2</v>
      </c>
      <c r="N1" t="s">
        <v>202</v>
      </c>
      <c r="O1" s="108" t="s">
        <v>203</v>
      </c>
    </row>
    <row r="2" s="24" customFormat="1" ht="12.75">
      <c r="A2" s="27" t="s">
        <v>187</v>
      </c>
    </row>
    <row r="3" s="24" customFormat="1" ht="12.75"/>
    <row r="4" s="24" customFormat="1" ht="12.75">
      <c r="A4" s="25" t="s">
        <v>217</v>
      </c>
    </row>
    <row r="5" s="24" customFormat="1" ht="12.75"/>
    <row r="6" s="24" customFormat="1" ht="12.75">
      <c r="A6" s="24" t="s">
        <v>164</v>
      </c>
    </row>
    <row r="7" s="24" customFormat="1" ht="12.75"/>
    <row r="8" s="24" customFormat="1" ht="12.75">
      <c r="A8" s="24" t="s">
        <v>209</v>
      </c>
    </row>
    <row r="9" s="24" customFormat="1" ht="12.75">
      <c r="A9" s="24" t="s">
        <v>210</v>
      </c>
    </row>
    <row r="10" s="24" customFormat="1" ht="12.75"/>
    <row r="11" s="24" customFormat="1" ht="12.75">
      <c r="A11" s="24" t="s">
        <v>139</v>
      </c>
    </row>
    <row r="12" s="24" customFormat="1" ht="12.75">
      <c r="A12" s="24" t="s">
        <v>197</v>
      </c>
    </row>
    <row r="13" s="24" customFormat="1" ht="12.75"/>
    <row r="14" s="24" customFormat="1" ht="12.75">
      <c r="A14" s="24" t="s">
        <v>213</v>
      </c>
    </row>
    <row r="15" s="24" customFormat="1" ht="12.75">
      <c r="A15" s="24" t="s">
        <v>211</v>
      </c>
    </row>
    <row r="16" s="24" customFormat="1" ht="12.75"/>
    <row r="17" s="24" customFormat="1" ht="12.75">
      <c r="A17" s="24" t="s">
        <v>188</v>
      </c>
    </row>
    <row r="18" s="24" customFormat="1" ht="12.75"/>
    <row r="19" s="24" customFormat="1" ht="12.75">
      <c r="A19" s="24" t="s">
        <v>189</v>
      </c>
    </row>
    <row r="20" s="24" customFormat="1" ht="12.75"/>
    <row r="21" s="24" customFormat="1" ht="12.75">
      <c r="A21" s="24" t="s">
        <v>196</v>
      </c>
    </row>
    <row r="22" s="24" customFormat="1" ht="12.75"/>
    <row r="23" s="24" customFormat="1" ht="12.75"/>
    <row r="24" s="24" customFormat="1" ht="12.75"/>
    <row r="25" s="24" customFormat="1" ht="12.75">
      <c r="A25" s="24" t="s">
        <v>190</v>
      </c>
    </row>
    <row r="26" s="24" customFormat="1" ht="12.75">
      <c r="A26" s="26" t="s">
        <v>216</v>
      </c>
    </row>
    <row r="27" s="24" customFormat="1" ht="12.75">
      <c r="A27" s="26" t="s">
        <v>215</v>
      </c>
    </row>
    <row r="28" s="24" customFormat="1" ht="12.75">
      <c r="A28" s="26" t="s">
        <v>214</v>
      </c>
    </row>
    <row r="29" s="24" customFormat="1" ht="12.75">
      <c r="A29" s="26" t="s">
        <v>212</v>
      </c>
    </row>
    <row r="30" s="24" customFormat="1" ht="12.75">
      <c r="A30" s="26" t="s">
        <v>208</v>
      </c>
    </row>
    <row r="31" s="24" customFormat="1" ht="12.75">
      <c r="A31" s="26" t="s">
        <v>207</v>
      </c>
    </row>
    <row r="32" s="24" customFormat="1" ht="12.75">
      <c r="A32" s="26" t="s">
        <v>206</v>
      </c>
    </row>
    <row r="33" s="24" customFormat="1" ht="12.75">
      <c r="A33" s="26" t="s">
        <v>205</v>
      </c>
    </row>
    <row r="34" s="24" customFormat="1" ht="12.75">
      <c r="A34" s="26" t="s">
        <v>199</v>
      </c>
    </row>
    <row r="35" s="24" customFormat="1" ht="12.75">
      <c r="A35" s="26" t="s">
        <v>198</v>
      </c>
    </row>
    <row r="36" s="24" customFormat="1" ht="12.75">
      <c r="A36" s="26" t="s">
        <v>195</v>
      </c>
    </row>
    <row r="37" s="24" customFormat="1" ht="12.75">
      <c r="A37" s="26" t="s">
        <v>194</v>
      </c>
    </row>
    <row r="38" s="24" customFormat="1" ht="12.75">
      <c r="A38" s="26" t="s">
        <v>193</v>
      </c>
    </row>
    <row r="39" s="24" customFormat="1" ht="12.75">
      <c r="A39" s="26" t="s">
        <v>191</v>
      </c>
    </row>
    <row r="40" s="24" customFormat="1" ht="12.75">
      <c r="A40" s="26" t="s">
        <v>192</v>
      </c>
    </row>
    <row r="41" s="24" customFormat="1" ht="12.75">
      <c r="A41" s="26" t="s">
        <v>186</v>
      </c>
    </row>
    <row r="42" s="24" customFormat="1" ht="12.75">
      <c r="B42" s="26" t="s">
        <v>184</v>
      </c>
    </row>
    <row r="43" s="24" customFormat="1" ht="12.75">
      <c r="A43" s="26" t="s">
        <v>183</v>
      </c>
    </row>
    <row r="44" s="24" customFormat="1" ht="12.75">
      <c r="A44" s="26" t="s">
        <v>185</v>
      </c>
    </row>
    <row r="45" s="24" customFormat="1" ht="12.75">
      <c r="A45" s="26" t="s">
        <v>178</v>
      </c>
    </row>
    <row r="46" s="24" customFormat="1" ht="12.75">
      <c r="A46" s="26" t="s">
        <v>177</v>
      </c>
    </row>
    <row r="47" s="24" customFormat="1" ht="12.75">
      <c r="A47" s="26" t="s">
        <v>172</v>
      </c>
    </row>
    <row r="48" s="24" customFormat="1" ht="12.75">
      <c r="A48" s="26" t="s">
        <v>171</v>
      </c>
    </row>
    <row r="49" s="24" customFormat="1" ht="12.75">
      <c r="A49" s="26" t="s">
        <v>170</v>
      </c>
    </row>
    <row r="50" s="24" customFormat="1" ht="12.75">
      <c r="A50" s="26" t="s">
        <v>169</v>
      </c>
    </row>
    <row r="51" s="24" customFormat="1" ht="12.75">
      <c r="A51" s="26" t="s">
        <v>166</v>
      </c>
    </row>
    <row r="52" s="24" customFormat="1" ht="12.75">
      <c r="A52" s="26" t="s">
        <v>168</v>
      </c>
    </row>
    <row r="53" s="24" customFormat="1" ht="12.75">
      <c r="A53" s="26" t="s">
        <v>167</v>
      </c>
    </row>
    <row r="54" s="24" customFormat="1" ht="12.75">
      <c r="A54" s="26" t="s">
        <v>165</v>
      </c>
    </row>
    <row r="55" s="24" customFormat="1" ht="12.75">
      <c r="A55" s="26" t="s">
        <v>162</v>
      </c>
    </row>
    <row r="56" s="24" customFormat="1" ht="12.75">
      <c r="A56" s="26" t="s">
        <v>163</v>
      </c>
    </row>
    <row r="57" s="24" customFormat="1" ht="12.75">
      <c r="A57" s="26" t="s">
        <v>161</v>
      </c>
    </row>
    <row r="58" s="24" customFormat="1" ht="12.75">
      <c r="A58" s="26" t="s">
        <v>105</v>
      </c>
    </row>
    <row r="59" s="24" customFormat="1" ht="12.75"/>
    <row r="60" s="24" customFormat="1" ht="12.75"/>
    <row r="61" s="24" customFormat="1" ht="12.75"/>
    <row r="76" ht="12.75">
      <c r="A76" s="24"/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38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29" sqref="X29"/>
    </sheetView>
  </sheetViews>
  <sheetFormatPr defaultColWidth="9.140625" defaultRowHeight="12.75"/>
  <cols>
    <col min="1" max="1" width="5.57421875" style="43" bestFit="1" customWidth="1"/>
    <col min="2" max="2" width="18.28125" style="43" customWidth="1"/>
    <col min="3" max="3" width="3.28125" style="89" customWidth="1"/>
    <col min="4" max="4" width="7.57421875" style="43" bestFit="1" customWidth="1"/>
    <col min="5" max="5" width="3.57421875" style="43" customWidth="1"/>
    <col min="6" max="6" width="5.140625" style="46" bestFit="1" customWidth="1"/>
    <col min="7" max="7" width="8.57421875" style="47" bestFit="1" customWidth="1"/>
    <col min="8" max="8" width="3.57421875" style="46" bestFit="1" customWidth="1"/>
    <col min="9" max="9" width="7.140625" style="48" bestFit="1" customWidth="1"/>
    <col min="10" max="10" width="5.421875" style="46" bestFit="1" customWidth="1"/>
    <col min="11" max="11" width="6.57421875" style="46" hidden="1" customWidth="1"/>
    <col min="12" max="12" width="8.00390625" style="48" customWidth="1"/>
    <col min="13" max="13" width="5.7109375" style="46" bestFit="1" customWidth="1"/>
    <col min="14" max="14" width="6.57421875" style="49" bestFit="1" customWidth="1"/>
    <col min="15" max="15" width="3.57421875" style="46" bestFit="1" customWidth="1"/>
    <col min="16" max="16" width="6.57421875" style="46" bestFit="1" customWidth="1"/>
    <col min="17" max="17" width="5.421875" style="46" bestFit="1" customWidth="1"/>
    <col min="18" max="18" width="6.57421875" style="46" hidden="1" customWidth="1"/>
    <col min="19" max="19" width="6.57421875" style="46" bestFit="1" customWidth="1"/>
    <col min="20" max="20" width="5.7109375" style="46" bestFit="1" customWidth="1"/>
    <col min="21" max="21" width="6.57421875" style="90" bestFit="1" customWidth="1"/>
    <col min="22" max="22" width="4.140625" style="53" customWidth="1"/>
    <col min="23" max="23" width="6.57421875" style="48" bestFit="1" customWidth="1"/>
    <col min="24" max="24" width="5.421875" style="46" bestFit="1" customWidth="1"/>
    <col min="25" max="25" width="6.57421875" style="46" hidden="1" customWidth="1"/>
    <col min="26" max="26" width="7.57421875" style="46" customWidth="1"/>
    <col min="27" max="27" width="5.7109375" style="46" bestFit="1" customWidth="1"/>
    <col min="28" max="28" width="6.57421875" style="49" bestFit="1" customWidth="1"/>
    <col min="29" max="29" width="4.28125" style="53" customWidth="1"/>
    <col min="30" max="30" width="6.57421875" style="46" bestFit="1" customWidth="1"/>
    <col min="31" max="31" width="5.421875" style="46" bestFit="1" customWidth="1"/>
    <col min="32" max="32" width="0" style="46" hidden="1" customWidth="1"/>
    <col min="33" max="33" width="7.28125" style="46" customWidth="1"/>
    <col min="34" max="34" width="5.7109375" style="46" bestFit="1" customWidth="1"/>
    <col min="35" max="35" width="6.57421875" style="49" bestFit="1" customWidth="1"/>
    <col min="36" max="36" width="4.00390625" style="46" bestFit="1" customWidth="1"/>
    <col min="37" max="37" width="6.57421875" style="46" bestFit="1" customWidth="1"/>
    <col min="38" max="38" width="5.8515625" style="46" bestFit="1" customWidth="1"/>
    <col min="39" max="39" width="6.57421875" style="46" hidden="1" customWidth="1"/>
    <col min="40" max="40" width="6.57421875" style="46" bestFit="1" customWidth="1"/>
    <col min="41" max="41" width="5.7109375" style="46" bestFit="1" customWidth="1"/>
    <col min="42" max="42" width="6.57421875" style="49" bestFit="1" customWidth="1"/>
    <col min="43" max="43" width="4.00390625" style="46" bestFit="1" customWidth="1"/>
    <col min="44" max="44" width="6.57421875" style="46" bestFit="1" customWidth="1"/>
    <col min="45" max="45" width="5.421875" style="46" bestFit="1" customWidth="1"/>
    <col min="46" max="46" width="6.57421875" style="46" hidden="1" customWidth="1"/>
    <col min="47" max="47" width="6.57421875" style="46" bestFit="1" customWidth="1"/>
    <col min="48" max="48" width="5.7109375" style="46" bestFit="1" customWidth="1"/>
    <col min="49" max="49" width="6.57421875" style="49" bestFit="1" customWidth="1"/>
    <col min="50" max="50" width="4.00390625" style="46" bestFit="1" customWidth="1"/>
    <col min="51" max="51" width="6.57421875" style="46" bestFit="1" customWidth="1"/>
    <col min="52" max="52" width="5.57421875" style="46" bestFit="1" customWidth="1"/>
    <col min="53" max="53" width="6.57421875" style="46" hidden="1" customWidth="1"/>
    <col min="54" max="54" width="6.57421875" style="46" bestFit="1" customWidth="1"/>
    <col min="55" max="55" width="5.7109375" style="46" bestFit="1" customWidth="1"/>
    <col min="56" max="56" width="6.57421875" style="49" bestFit="1" customWidth="1"/>
    <col min="57" max="57" width="4.00390625" style="46" bestFit="1" customWidth="1"/>
    <col min="58" max="58" width="6.57421875" style="46" bestFit="1" customWidth="1"/>
    <col min="59" max="59" width="5.57421875" style="46" bestFit="1" customWidth="1"/>
    <col min="60" max="60" width="6.57421875" style="46" hidden="1" customWidth="1"/>
    <col min="61" max="61" width="6.57421875" style="46" customWidth="1"/>
    <col min="62" max="62" width="5.7109375" style="46" bestFit="1" customWidth="1"/>
    <col min="63" max="63" width="6.57421875" style="49" bestFit="1" customWidth="1"/>
    <col min="64" max="64" width="4.00390625" style="46" bestFit="1" customWidth="1"/>
    <col min="65" max="65" width="6.57421875" style="46" bestFit="1" customWidth="1"/>
    <col min="66" max="66" width="5.7109375" style="46" bestFit="1" customWidth="1"/>
    <col min="67" max="67" width="6.57421875" style="46" hidden="1" customWidth="1"/>
    <col min="68" max="68" width="6.57421875" style="46" bestFit="1" customWidth="1"/>
    <col min="69" max="69" width="5.7109375" style="46" bestFit="1" customWidth="1"/>
    <col min="70" max="70" width="6.57421875" style="49" bestFit="1" customWidth="1"/>
    <col min="71" max="71" width="4.00390625" style="46" bestFit="1" customWidth="1"/>
    <col min="72" max="72" width="6.57421875" style="46" bestFit="1" customWidth="1"/>
    <col min="73" max="73" width="5.57421875" style="46" bestFit="1" customWidth="1"/>
    <col min="74" max="74" width="8.140625" style="46" hidden="1" customWidth="1"/>
    <col min="75" max="75" width="6.57421875" style="46" bestFit="1" customWidth="1"/>
    <col min="76" max="76" width="5.7109375" style="46" bestFit="1" customWidth="1"/>
    <col min="77" max="77" width="6.57421875" style="49" bestFit="1" customWidth="1"/>
    <col min="78" max="78" width="4.00390625" style="46" bestFit="1" customWidth="1"/>
    <col min="79" max="79" width="6.57421875" style="46" bestFit="1" customWidth="1"/>
    <col min="80" max="80" width="5.57421875" style="46" bestFit="1" customWidth="1"/>
    <col min="81" max="81" width="8.140625" style="46" hidden="1" customWidth="1"/>
    <col min="82" max="82" width="7.421875" style="46" bestFit="1" customWidth="1"/>
    <col min="83" max="83" width="5.7109375" style="46" bestFit="1" customWidth="1"/>
    <col min="84" max="84" width="6.57421875" style="49" bestFit="1" customWidth="1"/>
    <col min="85" max="85" width="4.00390625" style="46" bestFit="1" customWidth="1"/>
    <col min="86" max="86" width="6.57421875" style="46" bestFit="1" customWidth="1"/>
    <col min="87" max="87" width="5.421875" style="46" bestFit="1" customWidth="1"/>
    <col min="88" max="88" width="8.140625" style="46" hidden="1" customWidth="1"/>
    <col min="89" max="89" width="7.8515625" style="46" customWidth="1"/>
    <col min="90" max="90" width="5.7109375" style="46" bestFit="1" customWidth="1"/>
    <col min="91" max="91" width="6.57421875" style="49" bestFit="1" customWidth="1"/>
    <col min="92" max="92" width="4.00390625" style="46" bestFit="1" customWidth="1"/>
    <col min="93" max="93" width="6.57421875" style="46" bestFit="1" customWidth="1"/>
    <col min="94" max="94" width="5.7109375" style="46" bestFit="1" customWidth="1"/>
    <col min="95" max="95" width="8.140625" style="46" hidden="1" customWidth="1"/>
    <col min="96" max="96" width="7.57421875" style="46" bestFit="1" customWidth="1"/>
    <col min="97" max="97" width="5.7109375" style="46" bestFit="1" customWidth="1"/>
    <col min="98" max="98" width="6.57421875" style="49" bestFit="1" customWidth="1"/>
    <col min="99" max="99" width="4.00390625" style="46" bestFit="1" customWidth="1"/>
    <col min="100" max="100" width="6.57421875" style="46" bestFit="1" customWidth="1"/>
    <col min="101" max="101" width="5.421875" style="46" bestFit="1" customWidth="1"/>
    <col min="102" max="102" width="8.140625" style="46" hidden="1" customWidth="1"/>
    <col min="103" max="103" width="7.57421875" style="46" customWidth="1"/>
    <col min="104" max="104" width="5.7109375" style="46" bestFit="1" customWidth="1"/>
    <col min="105" max="105" width="6.57421875" style="49" bestFit="1" customWidth="1"/>
    <col min="106" max="106" width="4.00390625" style="46" bestFit="1" customWidth="1"/>
    <col min="107" max="107" width="6.57421875" style="46" bestFit="1" customWidth="1"/>
    <col min="108" max="108" width="5.7109375" style="46" customWidth="1"/>
    <col min="109" max="109" width="6.57421875" style="46" hidden="1" customWidth="1"/>
    <col min="110" max="110" width="7.57421875" style="46" bestFit="1" customWidth="1"/>
    <col min="111" max="111" width="5.7109375" style="46" bestFit="1" customWidth="1"/>
    <col min="112" max="112" width="6.57421875" style="49" bestFit="1" customWidth="1"/>
    <col min="113" max="113" width="4.00390625" style="46" bestFit="1" customWidth="1"/>
    <col min="114" max="114" width="6.57421875" style="46" bestFit="1" customWidth="1"/>
    <col min="115" max="115" width="5.421875" style="46" bestFit="1" customWidth="1"/>
    <col min="116" max="116" width="8.140625" style="46" hidden="1" customWidth="1"/>
    <col min="117" max="117" width="7.57421875" style="46" bestFit="1" customWidth="1"/>
    <col min="118" max="118" width="5.7109375" style="46" bestFit="1" customWidth="1"/>
    <col min="119" max="119" width="6.57421875" style="49" bestFit="1" customWidth="1"/>
    <col min="120" max="120" width="4.00390625" style="46" bestFit="1" customWidth="1"/>
    <col min="121" max="121" width="6.57421875" style="46" bestFit="1" customWidth="1"/>
    <col min="122" max="122" width="5.57421875" style="46" bestFit="1" customWidth="1"/>
    <col min="123" max="123" width="8.140625" style="46" hidden="1" customWidth="1"/>
    <col min="124" max="124" width="7.57421875" style="46" bestFit="1" customWidth="1"/>
    <col min="125" max="125" width="5.7109375" style="46" bestFit="1" customWidth="1"/>
    <col min="126" max="126" width="6.57421875" style="49" bestFit="1" customWidth="1"/>
    <col min="127" max="127" width="4.00390625" style="46" bestFit="1" customWidth="1"/>
    <col min="128" max="128" width="6.57421875" style="46" bestFit="1" customWidth="1"/>
    <col min="129" max="129" width="5.421875" style="46" bestFit="1" customWidth="1"/>
    <col min="130" max="130" width="8.140625" style="46" hidden="1" customWidth="1"/>
    <col min="131" max="131" width="7.57421875" style="46" bestFit="1" customWidth="1"/>
    <col min="132" max="132" width="5.7109375" style="46" bestFit="1" customWidth="1"/>
    <col min="133" max="133" width="6.57421875" style="49" bestFit="1" customWidth="1"/>
    <col min="134" max="134" width="4.00390625" style="46" bestFit="1" customWidth="1"/>
    <col min="135" max="135" width="6.57421875" style="46" bestFit="1" customWidth="1"/>
    <col min="136" max="136" width="5.7109375" style="46" bestFit="1" customWidth="1"/>
    <col min="137" max="137" width="8.140625" style="46" hidden="1" customWidth="1"/>
    <col min="138" max="138" width="7.57421875" style="46" bestFit="1" customWidth="1"/>
    <col min="139" max="139" width="5.7109375" style="46" bestFit="1" customWidth="1"/>
    <col min="140" max="140" width="6.57421875" style="49" bestFit="1" customWidth="1"/>
    <col min="141" max="141" width="3.57421875" style="46" bestFit="1" customWidth="1"/>
    <col min="142" max="142" width="6.57421875" style="46" bestFit="1" customWidth="1"/>
    <col min="143" max="143" width="5.57421875" style="46" bestFit="1" customWidth="1"/>
    <col min="144" max="144" width="8.140625" style="46" hidden="1" customWidth="1"/>
    <col min="145" max="145" width="7.57421875" style="46" bestFit="1" customWidth="1"/>
    <col min="146" max="146" width="5.7109375" style="46" bestFit="1" customWidth="1"/>
    <col min="147" max="147" width="12.57421875" style="46" hidden="1" customWidth="1"/>
    <col min="148" max="167" width="6.57421875" style="46" hidden="1" customWidth="1"/>
    <col min="168" max="168" width="11.8515625" style="46" hidden="1" customWidth="1"/>
    <col min="169" max="188" width="5.7109375" style="46" hidden="1" customWidth="1"/>
    <col min="189" max="189" width="5.421875" style="46" hidden="1" customWidth="1"/>
    <col min="190" max="192" width="5.7109375" style="46" hidden="1" customWidth="1"/>
    <col min="193" max="209" width="6.57421875" style="46" hidden="1" customWidth="1"/>
    <col min="210" max="210" width="9.140625" style="52" customWidth="1"/>
    <col min="211" max="211" width="5.421875" style="53" bestFit="1" customWidth="1"/>
    <col min="212" max="212" width="7.140625" style="46" bestFit="1" customWidth="1"/>
    <col min="213" max="16384" width="9.140625" style="46" customWidth="1"/>
  </cols>
  <sheetData>
    <row r="1" spans="2:211" ht="12.75" hidden="1">
      <c r="B1" s="43">
        <f>4+99-COUNTIF(B5:B34,"")</f>
        <v>81</v>
      </c>
      <c r="C1" s="44"/>
      <c r="D1" s="45">
        <f ca="1">MIN(INDIRECT(EQ1,TRUE))</f>
        <v>47.83</v>
      </c>
      <c r="F1" s="46">
        <f>IF($C$2&lt;4,"",IF(AND($C$2&gt;=4,$C$2&lt;15),1,2))</f>
        <v>2</v>
      </c>
      <c r="G1">
        <f>MIN(G5:G34)</f>
        <v>54.9</v>
      </c>
      <c r="J1" s="46" t="str">
        <f>ADDRESS(B1,COLUMN()+1,4,1)</f>
        <v>K81</v>
      </c>
      <c r="M1" s="46" t="str">
        <f>ADDRESS(B1,COLUMN()-1,4,1)</f>
        <v>L81</v>
      </c>
      <c r="N1" s="49">
        <f>MIN(N5:N34)</f>
        <v>60.44</v>
      </c>
      <c r="Q1" s="46" t="str">
        <f>ADDRESS(B1,COLUMN()+1,4,1)</f>
        <v>R81</v>
      </c>
      <c r="T1" s="46" t="str">
        <f>ADDRESS(B1,COLUMN()-1,4,1)</f>
        <v>S81</v>
      </c>
      <c r="U1" s="49">
        <f>MIN(U5:U34)</f>
        <v>58.89</v>
      </c>
      <c r="X1" s="46" t="str">
        <f>ADDRESS(B1,COLUMN()+1,4,1)</f>
        <v>Y81</v>
      </c>
      <c r="Z1" s="50"/>
      <c r="AA1" s="46" t="str">
        <f>ADDRESS(B1,COLUMN()-1,4,1)</f>
        <v>Z81</v>
      </c>
      <c r="AB1" s="49">
        <f>MIN(AB5:AB34)</f>
        <v>51.69</v>
      </c>
      <c r="AD1" s="48"/>
      <c r="AE1" s="46" t="str">
        <f>ADDRESS(B1,COLUMN()+1,4,1)</f>
        <v>AF81</v>
      </c>
      <c r="AG1" s="50"/>
      <c r="AH1" s="46" t="str">
        <f>ADDRESS(B1,COLUMN()-1,4,1)</f>
        <v>AG81</v>
      </c>
      <c r="AI1" s="49">
        <f>MIN(AI5:AI34)</f>
        <v>51.82</v>
      </c>
      <c r="AK1" s="48"/>
      <c r="AL1" s="46" t="str">
        <f>ADDRESS(B1,COLUMN()+1,4,1)</f>
        <v>AM81</v>
      </c>
      <c r="AN1" s="50"/>
      <c r="AO1" s="46" t="str">
        <f>ADDRESS(B1,COLUMN()-1,4,1)</f>
        <v>AN81</v>
      </c>
      <c r="AP1" s="49">
        <f>MIN(AP5:AP34)</f>
        <v>49.32</v>
      </c>
      <c r="AR1" s="48"/>
      <c r="AS1" s="46" t="str">
        <f>ADDRESS(B1,COLUMN()+1,4,1)</f>
        <v>AT81</v>
      </c>
      <c r="AU1" s="50"/>
      <c r="AV1" s="46" t="str">
        <f>ADDRESS(B1,COLUMN()-1,4,1)</f>
        <v>AU81</v>
      </c>
      <c r="AW1" s="49">
        <f>MIN(AW5:AW34)</f>
        <v>50.42</v>
      </c>
      <c r="AY1" s="48"/>
      <c r="AZ1" s="46" t="str">
        <f>ADDRESS(B1,COLUMN()+1,4,1)</f>
        <v>BA81</v>
      </c>
      <c r="BB1" s="50"/>
      <c r="BC1" s="46" t="str">
        <f>ADDRESS(B1,COLUMN()-1,4,1)</f>
        <v>BB81</v>
      </c>
      <c r="BD1" s="49">
        <f>MIN(BD5:BD34)</f>
        <v>51.05</v>
      </c>
      <c r="BF1" s="48"/>
      <c r="BG1" s="46" t="str">
        <f>ADDRESS(B1,COLUMN()+1,4,1)</f>
        <v>BH81</v>
      </c>
      <c r="BI1" s="50"/>
      <c r="BJ1" s="46" t="str">
        <f>ADDRESS(B1,COLUMN()-1,4,1)</f>
        <v>BI81</v>
      </c>
      <c r="BK1" s="49">
        <f>MIN(BK5:BK34)</f>
        <v>48.17</v>
      </c>
      <c r="BM1" s="48"/>
      <c r="BN1" s="46" t="str">
        <f>ADDRESS(B1,COLUMN()+1,4,1)</f>
        <v>BO81</v>
      </c>
      <c r="BP1" s="50"/>
      <c r="BQ1" s="46" t="str">
        <f>ADDRESS(B1,COLUMN()-1,4,1)</f>
        <v>BP81</v>
      </c>
      <c r="BR1" s="49">
        <f>MIN(BR5:BR34)</f>
        <v>47.83</v>
      </c>
      <c r="BT1" s="48"/>
      <c r="BU1" s="46" t="str">
        <f>ADDRESS(B1,COLUMN()+1,4,1)</f>
        <v>BV81</v>
      </c>
      <c r="BW1" s="50"/>
      <c r="BX1" s="46" t="str">
        <f>ADDRESS(B1,COLUMN()-1,4,1)</f>
        <v>BW81</v>
      </c>
      <c r="BY1" s="49">
        <f>MIN(BY5:BY34)</f>
        <v>50.14</v>
      </c>
      <c r="CA1" s="48"/>
      <c r="CB1" s="46" t="str">
        <f>ADDRESS(B1,COLUMN()+1,4,1)</f>
        <v>CC81</v>
      </c>
      <c r="CD1" s="50"/>
      <c r="CE1" s="46" t="str">
        <f>ADDRESS(B1,COLUMN()-1,4,1)</f>
        <v>CD81</v>
      </c>
      <c r="CF1" s="49">
        <f>MIN(CF5:CF34)</f>
        <v>48.76</v>
      </c>
      <c r="CH1" s="48"/>
      <c r="CI1" s="46" t="str">
        <f>ADDRESS(B1,COLUMN()+1,4,1)</f>
        <v>CJ81</v>
      </c>
      <c r="CK1" s="50"/>
      <c r="CL1" s="46" t="str">
        <f>ADDRESS(B1,COLUMN()-1,4,1)</f>
        <v>CK81</v>
      </c>
      <c r="CM1" s="49">
        <f>MIN(CM5:CM34)</f>
        <v>54.31</v>
      </c>
      <c r="CO1" s="48"/>
      <c r="CP1" s="46" t="str">
        <f>ADDRESS(B1,COLUMN()+1,4,1)</f>
        <v>CQ81</v>
      </c>
      <c r="CR1" s="50"/>
      <c r="CS1" s="46" t="str">
        <f>ADDRESS(B1,COLUMN()-1,4,1)</f>
        <v>CR81</v>
      </c>
      <c r="CT1" s="49">
        <f>MIN(CT5:CT34)</f>
        <v>51.87</v>
      </c>
      <c r="CV1" s="48"/>
      <c r="CW1" s="46" t="str">
        <f>ADDRESS(B1,COLUMN()+1,4,1)</f>
        <v>CX81</v>
      </c>
      <c r="CY1" s="50"/>
      <c r="CZ1" s="46" t="str">
        <f>ADDRESS(B1,COLUMN()-1,4,1)</f>
        <v>CY81</v>
      </c>
      <c r="DA1" s="49">
        <f>MIN(DA5:DA34)</f>
        <v>48.3</v>
      </c>
      <c r="DC1" s="48"/>
      <c r="DD1" s="46" t="str">
        <f>ADDRESS(B1,COLUMN()+1,4,1)</f>
        <v>DE81</v>
      </c>
      <c r="DF1" s="50"/>
      <c r="DG1" s="46" t="str">
        <f>ADDRESS(B1,COLUMN()-1,4,1)</f>
        <v>DF81</v>
      </c>
      <c r="DH1" s="49">
        <f>MIN(DH5:DH34)</f>
        <v>49.58</v>
      </c>
      <c r="DJ1" s="48"/>
      <c r="DK1" s="46" t="str">
        <f>ADDRESS(B1,COLUMN()+1,4,1)</f>
        <v>DL81</v>
      </c>
      <c r="DM1" s="50"/>
      <c r="DN1" s="46" t="str">
        <f>ADDRESS(B1,COLUMN()-1,4,1)</f>
        <v>DM81</v>
      </c>
      <c r="DO1" s="49">
        <f>MIN(DO5:DO34)</f>
        <v>51.9</v>
      </c>
      <c r="DQ1" s="48"/>
      <c r="DR1" s="46" t="str">
        <f>ADDRESS(B1,COLUMN()+1,4,1)</f>
        <v>DS81</v>
      </c>
      <c r="DT1" s="50"/>
      <c r="DU1" s="46" t="str">
        <f>ADDRESS(B1,COLUMN()-1,4,1)</f>
        <v>DT81</v>
      </c>
      <c r="DV1" s="49">
        <f>MIN(DV5:DV34)</f>
        <v>49.56</v>
      </c>
      <c r="DX1" s="48"/>
      <c r="DY1" s="46" t="str">
        <f>ADDRESS(B1,COLUMN()+1,4,1)</f>
        <v>DZ81</v>
      </c>
      <c r="EA1" s="50"/>
      <c r="EB1" s="46" t="str">
        <f>ADDRESS(B1,COLUMN()-1,4,1)</f>
        <v>EA81</v>
      </c>
      <c r="EC1" s="49">
        <f>MIN(EC5:EC34)</f>
        <v>52.75</v>
      </c>
      <c r="EE1" s="48"/>
      <c r="EF1" s="46" t="str">
        <f>ADDRESS(B1,COLUMN()+1,4,1)</f>
        <v>EG81</v>
      </c>
      <c r="EH1" s="50"/>
      <c r="EI1" s="46" t="str">
        <f>ADDRESS(B1,COLUMN()-1,4,1)</f>
        <v>EH81</v>
      </c>
      <c r="EJ1" s="49">
        <f>MIN(EJ5:EJ34)</f>
        <v>52.28</v>
      </c>
      <c r="EL1" s="48"/>
      <c r="EM1" s="46" t="str">
        <f>ADDRESS(B1,COLUMN()+1,4,1)</f>
        <v>EN81</v>
      </c>
      <c r="EO1" s="50"/>
      <c r="EP1" s="46" t="str">
        <f>ADDRESS(B1,COLUMN()-1,4,1)</f>
        <v>EO81</v>
      </c>
      <c r="EQ1" s="51" t="str">
        <f>ADDRESS(ROW(),COLUMN()+1,1,TRUE)&amp;":"&amp;ADDRESS(ROW(),COLUMN()+$C$2,1,TRUE)</f>
        <v>$ER$1:$FK$1</v>
      </c>
      <c r="ER1" s="50">
        <f>G1</f>
        <v>54.9</v>
      </c>
      <c r="ES1" s="50">
        <f>N1</f>
        <v>60.44</v>
      </c>
      <c r="ET1" s="50">
        <f>U1</f>
        <v>58.89</v>
      </c>
      <c r="EU1" s="50">
        <f>AB1</f>
        <v>51.69</v>
      </c>
      <c r="EV1" s="50">
        <f>AI1</f>
        <v>51.82</v>
      </c>
      <c r="EW1" s="50">
        <f>AP1</f>
        <v>49.32</v>
      </c>
      <c r="EX1" s="50">
        <f>AW1</f>
        <v>50.42</v>
      </c>
      <c r="EY1" s="50">
        <f>BD1</f>
        <v>51.05</v>
      </c>
      <c r="EZ1" s="50">
        <f>BK1</f>
        <v>48.17</v>
      </c>
      <c r="FA1" s="50">
        <f>BR1</f>
        <v>47.83</v>
      </c>
      <c r="FB1" s="50">
        <f>BY1</f>
        <v>50.14</v>
      </c>
      <c r="FC1" s="50">
        <f>CF1</f>
        <v>48.76</v>
      </c>
      <c r="FD1" s="50">
        <f>CM1</f>
        <v>54.31</v>
      </c>
      <c r="FE1" s="50">
        <f>CT1</f>
        <v>51.87</v>
      </c>
      <c r="FF1" s="50">
        <f>DA1</f>
        <v>48.3</v>
      </c>
      <c r="FG1" s="50">
        <f>DH1</f>
        <v>49.58</v>
      </c>
      <c r="FH1" s="50">
        <f>DO1</f>
        <v>51.9</v>
      </c>
      <c r="FI1" s="50">
        <f>DV1</f>
        <v>49.56</v>
      </c>
      <c r="FJ1" s="50">
        <f>EC1</f>
        <v>52.75</v>
      </c>
      <c r="FK1" s="50">
        <f>EJ1</f>
        <v>52.28</v>
      </c>
      <c r="FL1" s="50"/>
      <c r="GG1" s="46" t="str">
        <f>ADDRESS(ROW(),COLUMN()+$C$2,1,TRUE)</f>
        <v>$HA$1</v>
      </c>
      <c r="GH1" s="46">
        <f>'Raw Data'!D1</f>
        <v>0</v>
      </c>
      <c r="GI1" s="46">
        <f>'Raw Data'!F1</f>
        <v>0</v>
      </c>
      <c r="GJ1" s="46">
        <f>'Raw Data'!H1</f>
        <v>0</v>
      </c>
      <c r="GK1" s="46">
        <f>'Raw Data'!J1</f>
        <v>1</v>
      </c>
      <c r="GL1" s="46">
        <f>'Raw Data'!L1</f>
        <v>1</v>
      </c>
      <c r="GM1" s="46">
        <f>'Raw Data'!N1</f>
        <v>1</v>
      </c>
      <c r="GN1" s="46">
        <f>'Raw Data'!P1</f>
        <v>1</v>
      </c>
      <c r="GO1" s="46">
        <f>'Raw Data'!R1</f>
        <v>1</v>
      </c>
      <c r="GP1" s="46">
        <f>'Raw Data'!T1</f>
        <v>1</v>
      </c>
      <c r="GQ1" s="46">
        <f>'Raw Data'!V1</f>
        <v>1</v>
      </c>
      <c r="GR1" s="46">
        <f>'Raw Data'!X1</f>
        <v>1</v>
      </c>
      <c r="GS1" s="46">
        <f>'Raw Data'!Z1</f>
        <v>1</v>
      </c>
      <c r="GT1" s="46">
        <f>'Raw Data'!AB1</f>
        <v>1</v>
      </c>
      <c r="GU1" s="46">
        <f>'Raw Data'!AD1</f>
        <v>1</v>
      </c>
      <c r="GV1" s="46">
        <f>'Raw Data'!AF1</f>
        <v>2</v>
      </c>
      <c r="GW1" s="46">
        <f>'Raw Data'!AH1</f>
        <v>2</v>
      </c>
      <c r="GX1" s="46">
        <f>'Raw Data'!AJ1</f>
        <v>2</v>
      </c>
      <c r="GY1" s="46">
        <f>'Raw Data'!AL1</f>
        <v>2</v>
      </c>
      <c r="GZ1" s="46">
        <f>'Raw Data'!AN1</f>
        <v>2</v>
      </c>
      <c r="HA1" s="46">
        <f>'Raw Data'!AP1</f>
        <v>2</v>
      </c>
      <c r="HC1" s="53" t="str">
        <f>ADDRESS(B1,COLUMN()-1,4,1)</f>
        <v>HB81</v>
      </c>
    </row>
    <row r="2" spans="2:211" s="54" customFormat="1" ht="12.75">
      <c r="B2" s="54" t="s">
        <v>69</v>
      </c>
      <c r="C2" s="54">
        <f>NumberOfRoundsFlown(Rawdata)</f>
        <v>20</v>
      </c>
      <c r="G2" s="132" t="str">
        <f>"Round 1 "&amp;IF(GH1&gt;0,"("&amp;GH1&amp;IF(GH1&gt;1," Discards"," Discard")&amp;" Active)","")</f>
        <v>Round 1 </v>
      </c>
      <c r="H2" s="133"/>
      <c r="I2" s="133"/>
      <c r="J2" s="133"/>
      <c r="K2" s="133"/>
      <c r="L2" s="133"/>
      <c r="M2" s="133"/>
      <c r="N2" s="132" t="str">
        <f>"Round 2 "&amp;IF(GI1&gt;0,"("&amp;GI1&amp;IF(GI1&gt;1," Discards"," Discard")&amp;" Active)","")</f>
        <v>Round 2 </v>
      </c>
      <c r="O2" s="133"/>
      <c r="P2" s="133"/>
      <c r="Q2" s="133"/>
      <c r="R2" s="133"/>
      <c r="S2" s="133"/>
      <c r="T2" s="133"/>
      <c r="U2" s="126" t="str">
        <f>"Round 3 "&amp;IF(GJ1&gt;0,"("&amp;GJ1&amp;IF(GJ1&gt;1," Discards"," Discard")&amp;" Active)","")</f>
        <v>Round 3 </v>
      </c>
      <c r="V2" s="130"/>
      <c r="W2" s="130"/>
      <c r="X2" s="130"/>
      <c r="Y2" s="130"/>
      <c r="Z2" s="130"/>
      <c r="AA2" s="130"/>
      <c r="AB2" s="126" t="str">
        <f>"Round 4 "&amp;IF(GK1&gt;0,"("&amp;GK1&amp;IF(GK1&gt;1," Discards"," Discard")&amp;" Active)","")</f>
        <v>Round 4 (1 Discard Active)</v>
      </c>
      <c r="AC2" s="130"/>
      <c r="AD2" s="130"/>
      <c r="AE2" s="130"/>
      <c r="AF2" s="130"/>
      <c r="AG2" s="130"/>
      <c r="AH2" s="130"/>
      <c r="AI2" s="126" t="str">
        <f>"Round 5 "&amp;IF(GL1&gt;0,"("&amp;GL1&amp;IF(GL1&gt;1," Discards"," Discard")&amp;" Active)","")</f>
        <v>Round 5 (1 Discard Active)</v>
      </c>
      <c r="AJ2" s="130"/>
      <c r="AK2" s="130"/>
      <c r="AL2" s="130"/>
      <c r="AM2" s="130"/>
      <c r="AN2" s="130"/>
      <c r="AO2" s="130"/>
      <c r="AP2" s="126" t="str">
        <f>"Round 6 "&amp;IF(GM1&gt;0,"("&amp;GM1&amp;IF(GM1&gt;1," Discards"," Discard")&amp;" Active)","")</f>
        <v>Round 6 (1 Discard Active)</v>
      </c>
      <c r="AQ2" s="130"/>
      <c r="AR2" s="130"/>
      <c r="AS2" s="130"/>
      <c r="AT2" s="130"/>
      <c r="AU2" s="130"/>
      <c r="AV2" s="130"/>
      <c r="AW2" s="126" t="str">
        <f>"Round 7 "&amp;IF(GN1&gt;0,"("&amp;GN1&amp;IF(GN1&gt;1," Discards"," Discard")&amp;" Active)","")</f>
        <v>Round 7 (1 Discard Active)</v>
      </c>
      <c r="AX2" s="130"/>
      <c r="AY2" s="130"/>
      <c r="AZ2" s="130"/>
      <c r="BA2" s="130"/>
      <c r="BB2" s="130"/>
      <c r="BC2" s="130"/>
      <c r="BD2" s="126" t="str">
        <f>"Round 8 "&amp;IF(GO1&gt;0,"("&amp;GO1&amp;IF(GQ1&gt;1," Discards"," Discard")&amp;" Active)","")</f>
        <v>Round 8 (1 Discard Active)</v>
      </c>
      <c r="BE2" s="130"/>
      <c r="BF2" s="130"/>
      <c r="BG2" s="130"/>
      <c r="BH2" s="130"/>
      <c r="BI2" s="130"/>
      <c r="BJ2" s="130"/>
      <c r="BK2" s="126" t="str">
        <f>"Round 9 "&amp;IF(GP1&gt;0,"("&amp;GP1&amp;IF(GP1&gt;1," Discards"," Discard")&amp;" Active)","")</f>
        <v>Round 9 (1 Discard Active)</v>
      </c>
      <c r="BL2" s="130"/>
      <c r="BM2" s="130"/>
      <c r="BN2" s="130"/>
      <c r="BO2" s="130"/>
      <c r="BP2" s="130"/>
      <c r="BQ2" s="130"/>
      <c r="BR2" s="126" t="str">
        <f>"Round 10 "&amp;IF(GQ1&gt;0,"("&amp;GQ1&amp;IF(GQ1&gt;1," Discards"," Discard")&amp;" Active)","")</f>
        <v>Round 10 (1 Discard Active)</v>
      </c>
      <c r="BS2" s="130"/>
      <c r="BT2" s="130"/>
      <c r="BU2" s="130"/>
      <c r="BV2" s="130"/>
      <c r="BW2" s="130"/>
      <c r="BX2" s="130"/>
      <c r="BY2" s="126" t="str">
        <f>"Round 11 "&amp;IF(GR1&gt;0,"("&amp;GR1&amp;IF(GR1&gt;1," Discards"," Discard")&amp;" Active)","")</f>
        <v>Round 11 (1 Discard Active)</v>
      </c>
      <c r="BZ2" s="130"/>
      <c r="CA2" s="130"/>
      <c r="CB2" s="130"/>
      <c r="CC2" s="130"/>
      <c r="CD2" s="130"/>
      <c r="CE2" s="130"/>
      <c r="CF2" s="126" t="str">
        <f>"Round 12 "&amp;IF(GS1&gt;0,"("&amp;GS1&amp;IF(GS1&gt;1," Discards"," Discard")&amp;" Active)","")</f>
        <v>Round 12 (1 Discard Active)</v>
      </c>
      <c r="CG2" s="130"/>
      <c r="CH2" s="130"/>
      <c r="CI2" s="130"/>
      <c r="CJ2" s="130"/>
      <c r="CK2" s="130"/>
      <c r="CL2" s="130"/>
      <c r="CM2" s="126" t="str">
        <f>"Round 13 "&amp;IF(GT1&gt;0,"("&amp;GT1&amp;IF(GT1&gt;1," Discards"," Discard")&amp;" Active)","")</f>
        <v>Round 13 (1 Discard Active)</v>
      </c>
      <c r="CN2" s="130"/>
      <c r="CO2" s="130"/>
      <c r="CP2" s="130"/>
      <c r="CQ2" s="130"/>
      <c r="CR2" s="130"/>
      <c r="CS2" s="130"/>
      <c r="CT2" s="126" t="str">
        <f>"Round 14 "&amp;IF(GU1&gt;0,"("&amp;GU1&amp;IF(GU1&gt;1," Discards"," Discard")&amp;" Active)","")</f>
        <v>Round 14 (1 Discard Active)</v>
      </c>
      <c r="CU2" s="130"/>
      <c r="CV2" s="130"/>
      <c r="CW2" s="130"/>
      <c r="CX2" s="130"/>
      <c r="CY2" s="130"/>
      <c r="CZ2" s="130"/>
      <c r="DA2" s="126" t="str">
        <f>"Round 15 "&amp;IF(GV1&gt;0,"("&amp;GV1&amp;IF(GV1&gt;1," Discards"," Discard")&amp;" Active)","")</f>
        <v>Round 15 (2 Discards Active)</v>
      </c>
      <c r="DB2" s="130"/>
      <c r="DC2" s="130"/>
      <c r="DD2" s="130"/>
      <c r="DE2" s="130"/>
      <c r="DF2" s="130"/>
      <c r="DG2" s="130"/>
      <c r="DH2" s="126" t="str">
        <f>"Round 16 "&amp;IF(GW1&gt;0,"("&amp;GW1&amp;IF(GW1&gt;1," Discards"," Discard")&amp;" Active)","")</f>
        <v>Round 16 (2 Discards Active)</v>
      </c>
      <c r="DI2" s="130"/>
      <c r="DJ2" s="130"/>
      <c r="DK2" s="130"/>
      <c r="DL2" s="130"/>
      <c r="DM2" s="130"/>
      <c r="DN2" s="130"/>
      <c r="DO2" s="126" t="str">
        <f>"Round 17 "&amp;IF(GX1&gt;0,"("&amp;GX1&amp;IF(GX1&gt;1," Discards"," Discard")&amp;" Active)","")</f>
        <v>Round 17 (2 Discards Active)</v>
      </c>
      <c r="DP2" s="130"/>
      <c r="DQ2" s="130"/>
      <c r="DR2" s="130"/>
      <c r="DS2" s="130"/>
      <c r="DT2" s="130"/>
      <c r="DU2" s="130"/>
      <c r="DV2" s="126" t="str">
        <f>"Round 18 "&amp;IF(GY1&gt;0,"("&amp;GY1&amp;IF(GY1&gt;1," Discards"," Discard")&amp;" Active)","")</f>
        <v>Round 18 (2 Discards Active)</v>
      </c>
      <c r="DW2" s="130"/>
      <c r="DX2" s="130"/>
      <c r="DY2" s="130"/>
      <c r="DZ2" s="130"/>
      <c r="EA2" s="130"/>
      <c r="EB2" s="130"/>
      <c r="EC2" s="126" t="str">
        <f>"Round 19 "&amp;IF(GZ1&gt;0,"("&amp;GZ1&amp;IF(GZ1&gt;1," Discards"," Discard")&amp;" Active)","")</f>
        <v>Round 19 (2 Discards Active)</v>
      </c>
      <c r="ED2" s="126"/>
      <c r="EE2" s="126"/>
      <c r="EF2" s="126"/>
      <c r="EG2" s="126"/>
      <c r="EH2" s="126"/>
      <c r="EI2" s="126"/>
      <c r="EJ2" s="126" t="str">
        <f>"Round 20 "&amp;IF(HA1&gt;0,"("&amp;HA1&amp;IF(HA1&gt;1," Discards"," Discard")&amp;" Active)","")</f>
        <v>Round 20 (2 Discards Active)</v>
      </c>
      <c r="EK2" s="130"/>
      <c r="EL2" s="130"/>
      <c r="EM2" s="130"/>
      <c r="EN2" s="130"/>
      <c r="EO2" s="130"/>
      <c r="EP2" s="130"/>
      <c r="EQ2" s="55"/>
      <c r="ER2" s="54" t="str">
        <f ca="1">INDIRECT("R"&amp;4+MATCH(G1,G5:G34,0)&amp;"C2",FALSE)</f>
        <v>Peter Gunning </v>
      </c>
      <c r="ES2" s="54" t="str">
        <f ca="1">INDIRECT("R"&amp;4+MATCH(N1,N5:N34,0)&amp;"C2",FALSE)</f>
        <v>Mike Shellim </v>
      </c>
      <c r="ET2" s="54" t="str">
        <f ca="1">INDIRECT("R"&amp;4+MATCH(U1,U5:U34,0)&amp;"C2",FALSE)</f>
        <v>Mark Treble </v>
      </c>
      <c r="EU2" s="54" t="str">
        <f ca="1">INDIRECT("R"&amp;4+MATCH(AB1,AB5:AB34,0)&amp;"C2",FALSE)</f>
        <v>Mike Evans </v>
      </c>
      <c r="EV2" s="54" t="str">
        <f ca="1">INDIRECT("R"&amp;4+MATCH(AI1,AI5:AI34,0)&amp;"C2",FALSE)</f>
        <v>Mike Evans </v>
      </c>
      <c r="EW2" s="54" t="str">
        <f ca="1">INDIRECT("R"&amp;4+MATCH(AP1,AP5:AP34,0)&amp;"C2",FALSE)</f>
        <v>Mike Evans </v>
      </c>
      <c r="EX2" s="54" t="str">
        <f ca="1">INDIRECT("R"&amp;4+MATCH(AW1,AW5:AW34,0)&amp;"C2",FALSE)</f>
        <v>Mike Evans </v>
      </c>
      <c r="EY2" s="54" t="str">
        <f ca="1">INDIRECT("R"&amp;4+MATCH(BD1,BD5:BD34,0)&amp;"C2",FALSE)</f>
        <v>Ewan Maxwell </v>
      </c>
      <c r="EZ2" s="54" t="str">
        <f ca="1">INDIRECT("R"&amp;4+MATCH(BK1,BK5:BK34,0)&amp;"C2",FALSE)</f>
        <v>Peter Gunning </v>
      </c>
      <c r="FA2" s="54" t="str">
        <f ca="1">INDIRECT("R"&amp;4+MATCH(BR1,BR5:BR34,0)&amp;"C2",FALSE)</f>
        <v>Mike Evans </v>
      </c>
      <c r="FB2" s="54" t="str">
        <f ca="1">INDIRECT("R"&amp;4+MATCH(BY1,BY5:BY34,0)&amp;"C2",FALSE)</f>
        <v>Jon Edison </v>
      </c>
      <c r="FC2" s="54" t="str">
        <f ca="1">INDIRECT("R"&amp;4+MATCH(CF1,CF5:CF34,0)&amp;"C2",FALSE)</f>
        <v>Ewan Maxwell </v>
      </c>
      <c r="FD2" s="54" t="str">
        <f ca="1">INDIRECT("R"&amp;4+MATCH(CM1,CM5:CM34,0)&amp;"C2",FALSE)</f>
        <v>Mark Treble </v>
      </c>
      <c r="FE2" s="54" t="str">
        <f ca="1">INDIRECT("R"&amp;4+MATCH(CT1,CT5:CT34,0)&amp;"C2",FALSE)</f>
        <v>Ewan Maxwell </v>
      </c>
      <c r="FF2" s="54" t="str">
        <f ca="1">INDIRECT("R"&amp;4+MATCH(DA1,DA5:DA34,0)&amp;"C2",FALSE)</f>
        <v>Ewan Maxwell </v>
      </c>
      <c r="FG2" s="54" t="str">
        <f ca="1">INDIRECT("R"&amp;4+MATCH(DH1,DH5:DH34,0)&amp;"C2",FALSE)</f>
        <v>Mike Evans </v>
      </c>
      <c r="FH2" s="54" t="str">
        <f ca="1">INDIRECT("R"&amp;4+MATCH(DO1,DO5:DO34,0)&amp;"C2",FALSE)</f>
        <v>Peter Gunning </v>
      </c>
      <c r="FI2" s="54" t="str">
        <f ca="1">INDIRECT("R"&amp;4+MATCH(DV1,DV5:DV34,0)&amp;"C2",FALSE)</f>
        <v>Rich Bago </v>
      </c>
      <c r="FJ2" s="54" t="str">
        <f ca="1">INDIRECT("R"&amp;4+MATCH(EC1,EC5:EC34,0)&amp;"C2",FALSE)</f>
        <v>Mike Evans </v>
      </c>
      <c r="FK2" s="54" t="str">
        <f ca="1">INDIRECT("R"&amp;4+MATCH(EJ1,EJ5:EJ34,0)&amp;"C2",FALSE)</f>
        <v>Mike Evans </v>
      </c>
      <c r="HB2" s="56"/>
      <c r="HC2" s="57"/>
    </row>
    <row r="3" spans="1:211" s="55" customFormat="1" ht="12.75">
      <c r="A3" s="58"/>
      <c r="B3" s="127" t="str">
        <f ca="1">IF($C$2&gt;0,"Fastest Time of the day "&amp;FIXED(D1,Title!M1,TRUE)&amp;" by "&amp;INDIRECT("R2C"&amp;147+MATCH(D1,INDIRECT(EQ1,TRUE),0),FALSE),"")</f>
        <v>Fastest Time of the day 47.83 by Mike Evans </v>
      </c>
      <c r="C3" s="128"/>
      <c r="D3" s="128"/>
      <c r="E3" s="128"/>
      <c r="F3" s="131"/>
      <c r="G3" s="127" t="str">
        <f ca="1">IF(G1&gt;0,"Fastest Time "&amp;FIXED(G1,Title!M1,TRUE)&amp;" by "&amp;INDIRECT("R"&amp;4+MATCH(G1,G5:G34,0)&amp;"C2",FALSE),"")</f>
        <v>Fastest Time 54.90 by Peter Gunning </v>
      </c>
      <c r="H3" s="128"/>
      <c r="I3" s="128"/>
      <c r="J3" s="129"/>
      <c r="K3" s="129"/>
      <c r="L3" s="129"/>
      <c r="M3" s="129"/>
      <c r="N3" s="127" t="str">
        <f ca="1">IF(N1&gt;0,"Fastest Time "&amp;FIXED(N1,Title!M1,TRUE)&amp;" by "&amp;INDIRECT("R"&amp;4+MATCH(N1,N5:N34,0)&amp;"C2",FALSE),"")</f>
        <v>Fastest Time 60.44 by Mike Shellim </v>
      </c>
      <c r="O3" s="128"/>
      <c r="P3" s="128"/>
      <c r="Q3" s="129"/>
      <c r="R3" s="129"/>
      <c r="S3" s="129"/>
      <c r="T3" s="129"/>
      <c r="U3" s="127" t="str">
        <f ca="1">IF(U1&gt;0,"Fastest Time "&amp;FIXED(U1,Title!M1,TRUE)&amp;" by "&amp;INDIRECT("R"&amp;4+MATCH(U1,U5:U34,0)&amp;"C2",FALSE),"")</f>
        <v>Fastest Time 58.89 by Mark Treble </v>
      </c>
      <c r="V3" s="128"/>
      <c r="W3" s="128"/>
      <c r="X3" s="129"/>
      <c r="Y3" s="129"/>
      <c r="Z3" s="129"/>
      <c r="AA3" s="129"/>
      <c r="AB3" s="127" t="str">
        <f ca="1">IF(AB1&gt;0,"Fastest Time "&amp;FIXED(AB1,Title!M1,TRUE)&amp;" by "&amp;INDIRECT("R"&amp;4+MATCH(AB1,AB5:AB34,0)&amp;"C2",FALSE),"")</f>
        <v>Fastest Time 51.69 by Mike Evans </v>
      </c>
      <c r="AC3" s="128"/>
      <c r="AD3" s="128"/>
      <c r="AE3" s="129"/>
      <c r="AF3" s="129"/>
      <c r="AG3" s="129"/>
      <c r="AH3" s="129"/>
      <c r="AI3" s="127" t="str">
        <f ca="1">IF(AI1&gt;0,"Fastest Time "&amp;FIXED(AI1,Title!M1,TRUE)&amp;" by "&amp;INDIRECT("R"&amp;4+MATCH(AI1,AI5:AI34,0)&amp;"C2",FALSE),"")</f>
        <v>Fastest Time 51.82 by Mike Evans </v>
      </c>
      <c r="AJ3" s="128"/>
      <c r="AK3" s="128"/>
      <c r="AL3" s="129"/>
      <c r="AM3" s="129"/>
      <c r="AN3" s="129"/>
      <c r="AO3" s="129"/>
      <c r="AP3" s="127" t="str">
        <f ca="1">IF(AP1&gt;0,"Fastest Time "&amp;FIXED(AP1,Title!M1,TRUE)&amp;" by "&amp;INDIRECT("R"&amp;4+MATCH(AP1,AP5:AP34,0)&amp;"C2",FALSE),"")</f>
        <v>Fastest Time 49.32 by Mike Evans </v>
      </c>
      <c r="AQ3" s="128"/>
      <c r="AR3" s="128"/>
      <c r="AS3" s="129"/>
      <c r="AT3" s="129"/>
      <c r="AU3" s="129"/>
      <c r="AV3" s="129"/>
      <c r="AW3" s="127" t="str">
        <f ca="1">IF(AW1&gt;0,"Fastest Time "&amp;FIXED(AW1,Title!M1,TRUE)&amp;" by "&amp;INDIRECT("R"&amp;4+MATCH(AW1,AW5:AW34,0)&amp;"C2",FALSE),"")</f>
        <v>Fastest Time 50.42 by Mike Evans </v>
      </c>
      <c r="AX3" s="128"/>
      <c r="AY3" s="128"/>
      <c r="AZ3" s="129"/>
      <c r="BA3" s="129"/>
      <c r="BB3" s="129"/>
      <c r="BC3" s="129"/>
      <c r="BD3" s="127" t="str">
        <f ca="1">IF(BD1&gt;0,"Fastest Time "&amp;FIXED(BD1,Title!M1,TRUE)&amp;" by "&amp;INDIRECT("R"&amp;4+MATCH(BD1,BD5:BD34,0)&amp;"C2",FALSE),"")</f>
        <v>Fastest Time 51.05 by Ewan Maxwell </v>
      </c>
      <c r="BE3" s="128"/>
      <c r="BF3" s="128"/>
      <c r="BG3" s="129"/>
      <c r="BH3" s="129"/>
      <c r="BI3" s="129"/>
      <c r="BJ3" s="129"/>
      <c r="BK3" s="127" t="str">
        <f ca="1">IF(BK1&gt;0,"Fastest Time "&amp;FIXED(BK1,Title!M1,TRUE)&amp;" by "&amp;INDIRECT("R"&amp;4+MATCH(BK1,BK5:BK34,0)&amp;"C2",FALSE),"")</f>
        <v>Fastest Time 48.17 by Peter Gunning </v>
      </c>
      <c r="BL3" s="128"/>
      <c r="BM3" s="128"/>
      <c r="BN3" s="129"/>
      <c r="BO3" s="129"/>
      <c r="BP3" s="129"/>
      <c r="BQ3" s="129"/>
      <c r="BR3" s="127" t="str">
        <f ca="1">IF(BR1&gt;0,"Fastest Time "&amp;FIXED(BR1,Title!M1,TRUE)&amp;" by "&amp;INDIRECT("R"&amp;4+MATCH(BR1,BR5:BR34,0)&amp;"C2",FALSE),"")</f>
        <v>Fastest Time 47.83 by Mike Evans </v>
      </c>
      <c r="BS3" s="128"/>
      <c r="BT3" s="128"/>
      <c r="BU3" s="129"/>
      <c r="BV3" s="129"/>
      <c r="BW3" s="129"/>
      <c r="BX3" s="129"/>
      <c r="BY3" s="127" t="str">
        <f ca="1">IF(BY1&gt;0,"Fastest Time "&amp;FIXED(BY1,Title!M1,TRUE)&amp;" by "&amp;INDIRECT("R"&amp;4+MATCH(BY1,BY5:BY34,0)&amp;"C2",FALSE),"")</f>
        <v>Fastest Time 50.14 by Jon Edison </v>
      </c>
      <c r="BZ3" s="128"/>
      <c r="CA3" s="128"/>
      <c r="CB3" s="129"/>
      <c r="CC3" s="129"/>
      <c r="CD3" s="129"/>
      <c r="CE3" s="129"/>
      <c r="CF3" s="127" t="str">
        <f ca="1">IF(CF1&gt;0,"Fastest Time "&amp;FIXED(CF1,Title!M1,TRUE)&amp;" by "&amp;INDIRECT("R"&amp;4+MATCH(CF1,CF5:CF34,0)&amp;"C2",FALSE),"")</f>
        <v>Fastest Time 48.76 by Ewan Maxwell </v>
      </c>
      <c r="CG3" s="128"/>
      <c r="CH3" s="128"/>
      <c r="CI3" s="129"/>
      <c r="CJ3" s="129"/>
      <c r="CK3" s="129"/>
      <c r="CL3" s="129"/>
      <c r="CM3" s="127" t="str">
        <f ca="1">IF(CM1&gt;0,"Fastest Time "&amp;FIXED(CM1,Title!M1,TRUE)&amp;" by "&amp;INDIRECT("R"&amp;4+MATCH(CM1,CM5:CM34,0)&amp;"C2",FALSE),"")</f>
        <v>Fastest Time 54.31 by Mark Treble </v>
      </c>
      <c r="CN3" s="128"/>
      <c r="CO3" s="128"/>
      <c r="CP3" s="129"/>
      <c r="CQ3" s="129"/>
      <c r="CR3" s="129"/>
      <c r="CS3" s="129"/>
      <c r="CT3" s="127" t="str">
        <f ca="1">IF(CT1&gt;0,"Fastest Time "&amp;FIXED(CT1,Title!M1,TRUE)&amp;" by "&amp;INDIRECT("R"&amp;4+MATCH(CT1,CT5:CT34,0)&amp;"C2",FALSE),"")</f>
        <v>Fastest Time 51.87 by Ewan Maxwell </v>
      </c>
      <c r="CU3" s="128"/>
      <c r="CV3" s="128"/>
      <c r="CW3" s="129"/>
      <c r="CX3" s="129"/>
      <c r="CY3" s="129"/>
      <c r="CZ3" s="129"/>
      <c r="DA3" s="127" t="str">
        <f ca="1">IF(DA1&gt;0,"Fastest Time "&amp;FIXED(DA1,Title!M1,TRUE)&amp;" by "&amp;INDIRECT("R"&amp;4+MATCH(DA1,DA5:DA34,0)&amp;"C2",FALSE),"")</f>
        <v>Fastest Time 48.30 by Ewan Maxwell </v>
      </c>
      <c r="DB3" s="128"/>
      <c r="DC3" s="128"/>
      <c r="DD3" s="129"/>
      <c r="DE3" s="129"/>
      <c r="DF3" s="129"/>
      <c r="DG3" s="129"/>
      <c r="DH3" s="127" t="str">
        <f ca="1">IF(DH1&gt;0,"Fastest Time "&amp;FIXED(DH1,Title!M1,TRUE)&amp;" by "&amp;INDIRECT("R"&amp;4+MATCH(DH1,DH5:DH34,0)&amp;"C2",FALSE),"")</f>
        <v>Fastest Time 49.58 by Mike Evans </v>
      </c>
      <c r="DI3" s="128"/>
      <c r="DJ3" s="128"/>
      <c r="DK3" s="129"/>
      <c r="DL3" s="129"/>
      <c r="DM3" s="129"/>
      <c r="DN3" s="129"/>
      <c r="DO3" s="127" t="str">
        <f ca="1">IF(DO1&gt;0,"Fastest Time "&amp;FIXED(DO1,Title!M1,TRUE)&amp;" by "&amp;INDIRECT("R"&amp;4+MATCH(DO1,DO5:DO34,0)&amp;"C2",FALSE),"")</f>
        <v>Fastest Time 51.90 by Peter Gunning </v>
      </c>
      <c r="DP3" s="128"/>
      <c r="DQ3" s="128"/>
      <c r="DR3" s="129"/>
      <c r="DS3" s="129"/>
      <c r="DT3" s="129"/>
      <c r="DU3" s="129"/>
      <c r="DV3" s="127" t="str">
        <f ca="1">IF(DV1&gt;0,"Fastest Time "&amp;FIXED(DV1,Title!M1,TRUE)&amp;" by "&amp;INDIRECT("R"&amp;4+MATCH(DV1,DV5:DV34,0)&amp;"C2",FALSE),"")</f>
        <v>Fastest Time 49.56 by Rich Bago </v>
      </c>
      <c r="DW3" s="128"/>
      <c r="DX3" s="128"/>
      <c r="DY3" s="129"/>
      <c r="DZ3" s="129"/>
      <c r="EA3" s="129"/>
      <c r="EB3" s="129"/>
      <c r="EC3" s="127" t="str">
        <f ca="1">IF(EC1&gt;0,"Fastest Time "&amp;FIXED(EC1,Title!M1,TRUE)&amp;" by "&amp;INDIRECT("R"&amp;4+MATCH(EC1,EC5:EC34,0)&amp;"C2",FALSE),"")</f>
        <v>Fastest Time 52.75 by Mike Evans </v>
      </c>
      <c r="ED3" s="128"/>
      <c r="EE3" s="128"/>
      <c r="EF3" s="129"/>
      <c r="EG3" s="129"/>
      <c r="EH3" s="129"/>
      <c r="EI3" s="129"/>
      <c r="EJ3" s="127" t="str">
        <f ca="1">IF(EJ1&gt;0,"Fastest Time "&amp;FIXED(EJ1,Title!M1,TRUE)&amp;" by "&amp;INDIRECT("R"&amp;4+MATCH(EJ1,EJ5:EJ34,0)&amp;"C2",FALSE),"")</f>
        <v>Fastest Time 52.28 by Mike Evans </v>
      </c>
      <c r="EK3" s="128"/>
      <c r="EL3" s="128"/>
      <c r="EM3" s="129"/>
      <c r="EN3" s="129"/>
      <c r="EO3" s="129"/>
      <c r="EP3" s="129"/>
      <c r="HB3" s="59"/>
      <c r="HC3" s="60"/>
    </row>
    <row r="4" spans="1:212" s="62" customFormat="1" ht="51" customHeight="1">
      <c r="A4" s="61" t="s">
        <v>0</v>
      </c>
      <c r="B4" s="62" t="s">
        <v>68</v>
      </c>
      <c r="C4" s="61" t="s">
        <v>1</v>
      </c>
      <c r="D4" s="63" t="s">
        <v>71</v>
      </c>
      <c r="E4" s="63" t="s">
        <v>52</v>
      </c>
      <c r="F4" s="102" t="s">
        <v>72</v>
      </c>
      <c r="G4" s="101" t="s">
        <v>2</v>
      </c>
      <c r="H4" s="61" t="s">
        <v>3</v>
      </c>
      <c r="I4" s="65" t="s">
        <v>4</v>
      </c>
      <c r="J4" s="63" t="s">
        <v>140</v>
      </c>
      <c r="K4" s="63" t="s">
        <v>10</v>
      </c>
      <c r="L4" s="65" t="s">
        <v>5</v>
      </c>
      <c r="M4" s="64" t="s">
        <v>6</v>
      </c>
      <c r="N4" s="66" t="s">
        <v>2</v>
      </c>
      <c r="O4" s="61" t="s">
        <v>3</v>
      </c>
      <c r="P4" s="65" t="s">
        <v>4</v>
      </c>
      <c r="Q4" s="63" t="s">
        <v>141</v>
      </c>
      <c r="R4" s="63" t="s">
        <v>11</v>
      </c>
      <c r="S4" s="65" t="s">
        <v>5</v>
      </c>
      <c r="T4" s="64" t="s">
        <v>7</v>
      </c>
      <c r="U4" s="66" t="s">
        <v>2</v>
      </c>
      <c r="V4" s="91" t="s">
        <v>3</v>
      </c>
      <c r="W4" s="65" t="s">
        <v>4</v>
      </c>
      <c r="X4" s="63" t="s">
        <v>142</v>
      </c>
      <c r="Y4" s="63" t="s">
        <v>12</v>
      </c>
      <c r="Z4" s="65" t="s">
        <v>5</v>
      </c>
      <c r="AA4" s="64" t="s">
        <v>8</v>
      </c>
      <c r="AB4" s="66" t="s">
        <v>2</v>
      </c>
      <c r="AC4" s="91" t="s">
        <v>3</v>
      </c>
      <c r="AD4" s="65" t="s">
        <v>4</v>
      </c>
      <c r="AE4" s="63" t="s">
        <v>143</v>
      </c>
      <c r="AF4" s="63" t="s">
        <v>13</v>
      </c>
      <c r="AG4" s="65" t="s">
        <v>5</v>
      </c>
      <c r="AH4" s="64" t="s">
        <v>9</v>
      </c>
      <c r="AI4" s="66" t="s">
        <v>2</v>
      </c>
      <c r="AJ4" s="61" t="s">
        <v>3</v>
      </c>
      <c r="AK4" s="65" t="s">
        <v>4</v>
      </c>
      <c r="AL4" s="63" t="s">
        <v>144</v>
      </c>
      <c r="AM4" s="63" t="s">
        <v>35</v>
      </c>
      <c r="AN4" s="65" t="s">
        <v>5</v>
      </c>
      <c r="AO4" s="64" t="s">
        <v>34</v>
      </c>
      <c r="AP4" s="66" t="s">
        <v>2</v>
      </c>
      <c r="AQ4" s="61" t="s">
        <v>3</v>
      </c>
      <c r="AR4" s="65" t="s">
        <v>4</v>
      </c>
      <c r="AS4" s="63" t="s">
        <v>145</v>
      </c>
      <c r="AT4" s="63" t="s">
        <v>33</v>
      </c>
      <c r="AU4" s="65" t="s">
        <v>5</v>
      </c>
      <c r="AV4" s="64" t="s">
        <v>32</v>
      </c>
      <c r="AW4" s="66" t="s">
        <v>2</v>
      </c>
      <c r="AX4" s="61" t="s">
        <v>3</v>
      </c>
      <c r="AY4" s="65" t="s">
        <v>4</v>
      </c>
      <c r="AZ4" s="63" t="s">
        <v>146</v>
      </c>
      <c r="BA4" s="63" t="s">
        <v>31</v>
      </c>
      <c r="BB4" s="65" t="s">
        <v>5</v>
      </c>
      <c r="BC4" s="64" t="s">
        <v>30</v>
      </c>
      <c r="BD4" s="66" t="s">
        <v>2</v>
      </c>
      <c r="BE4" s="61" t="s">
        <v>3</v>
      </c>
      <c r="BF4" s="65" t="s">
        <v>4</v>
      </c>
      <c r="BG4" s="63" t="s">
        <v>147</v>
      </c>
      <c r="BH4" s="63" t="s">
        <v>29</v>
      </c>
      <c r="BI4" s="65" t="s">
        <v>5</v>
      </c>
      <c r="BJ4" s="64" t="s">
        <v>28</v>
      </c>
      <c r="BK4" s="66" t="s">
        <v>2</v>
      </c>
      <c r="BL4" s="61" t="s">
        <v>3</v>
      </c>
      <c r="BM4" s="65" t="s">
        <v>4</v>
      </c>
      <c r="BN4" s="63" t="s">
        <v>148</v>
      </c>
      <c r="BO4" s="63" t="s">
        <v>27</v>
      </c>
      <c r="BP4" s="65" t="s">
        <v>5</v>
      </c>
      <c r="BQ4" s="64" t="s">
        <v>26</v>
      </c>
      <c r="BR4" s="66" t="s">
        <v>2</v>
      </c>
      <c r="BS4" s="61" t="s">
        <v>3</v>
      </c>
      <c r="BT4" s="65" t="s">
        <v>4</v>
      </c>
      <c r="BU4" s="63" t="s">
        <v>149</v>
      </c>
      <c r="BV4" s="63" t="s">
        <v>25</v>
      </c>
      <c r="BW4" s="65" t="s">
        <v>5</v>
      </c>
      <c r="BX4" s="64" t="s">
        <v>24</v>
      </c>
      <c r="BY4" s="66" t="s">
        <v>2</v>
      </c>
      <c r="BZ4" s="61" t="s">
        <v>3</v>
      </c>
      <c r="CA4" s="65" t="s">
        <v>4</v>
      </c>
      <c r="CB4" s="63" t="s">
        <v>150</v>
      </c>
      <c r="CC4" s="63" t="s">
        <v>23</v>
      </c>
      <c r="CD4" s="65" t="s">
        <v>5</v>
      </c>
      <c r="CE4" s="64" t="s">
        <v>22</v>
      </c>
      <c r="CF4" s="66" t="s">
        <v>2</v>
      </c>
      <c r="CG4" s="61" t="s">
        <v>3</v>
      </c>
      <c r="CH4" s="65" t="s">
        <v>4</v>
      </c>
      <c r="CI4" s="63" t="s">
        <v>151</v>
      </c>
      <c r="CJ4" s="63" t="s">
        <v>21</v>
      </c>
      <c r="CK4" s="65" t="s">
        <v>5</v>
      </c>
      <c r="CL4" s="64" t="s">
        <v>20</v>
      </c>
      <c r="CM4" s="66" t="s">
        <v>2</v>
      </c>
      <c r="CN4" s="61" t="s">
        <v>3</v>
      </c>
      <c r="CO4" s="65" t="s">
        <v>4</v>
      </c>
      <c r="CP4" s="63" t="s">
        <v>152</v>
      </c>
      <c r="CQ4" s="63" t="s">
        <v>19</v>
      </c>
      <c r="CR4" s="65" t="s">
        <v>5</v>
      </c>
      <c r="CS4" s="64" t="s">
        <v>18</v>
      </c>
      <c r="CT4" s="66" t="s">
        <v>2</v>
      </c>
      <c r="CU4" s="61" t="s">
        <v>3</v>
      </c>
      <c r="CV4" s="65" t="s">
        <v>4</v>
      </c>
      <c r="CW4" s="63" t="s">
        <v>153</v>
      </c>
      <c r="CX4" s="63" t="s">
        <v>15</v>
      </c>
      <c r="CY4" s="65" t="s">
        <v>5</v>
      </c>
      <c r="CZ4" s="64" t="s">
        <v>14</v>
      </c>
      <c r="DA4" s="66" t="s">
        <v>2</v>
      </c>
      <c r="DB4" s="61" t="s">
        <v>3</v>
      </c>
      <c r="DC4" s="65" t="s">
        <v>4</v>
      </c>
      <c r="DD4" s="63" t="s">
        <v>154</v>
      </c>
      <c r="DE4" s="63" t="s">
        <v>16</v>
      </c>
      <c r="DF4" s="65" t="s">
        <v>5</v>
      </c>
      <c r="DG4" s="63" t="s">
        <v>17</v>
      </c>
      <c r="DH4" s="66" t="s">
        <v>2</v>
      </c>
      <c r="DI4" s="61" t="s">
        <v>3</v>
      </c>
      <c r="DJ4" s="65" t="s">
        <v>4</v>
      </c>
      <c r="DK4" s="63" t="s">
        <v>155</v>
      </c>
      <c r="DL4" s="63" t="s">
        <v>126</v>
      </c>
      <c r="DM4" s="65" t="s">
        <v>5</v>
      </c>
      <c r="DN4" s="63" t="s">
        <v>127</v>
      </c>
      <c r="DO4" s="66" t="s">
        <v>2</v>
      </c>
      <c r="DP4" s="61" t="s">
        <v>3</v>
      </c>
      <c r="DQ4" s="65" t="s">
        <v>4</v>
      </c>
      <c r="DR4" s="63" t="s">
        <v>156</v>
      </c>
      <c r="DS4" s="63" t="s">
        <v>128</v>
      </c>
      <c r="DT4" s="65" t="s">
        <v>5</v>
      </c>
      <c r="DU4" s="63" t="s">
        <v>129</v>
      </c>
      <c r="DV4" s="66" t="s">
        <v>2</v>
      </c>
      <c r="DW4" s="61" t="s">
        <v>3</v>
      </c>
      <c r="DX4" s="65" t="s">
        <v>4</v>
      </c>
      <c r="DY4" s="63" t="s">
        <v>157</v>
      </c>
      <c r="DZ4" s="63" t="s">
        <v>130</v>
      </c>
      <c r="EA4" s="65" t="s">
        <v>5</v>
      </c>
      <c r="EB4" s="63" t="s">
        <v>131</v>
      </c>
      <c r="EC4" s="66" t="s">
        <v>2</v>
      </c>
      <c r="ED4" s="61" t="s">
        <v>3</v>
      </c>
      <c r="EE4" s="65" t="s">
        <v>4</v>
      </c>
      <c r="EF4" s="63" t="s">
        <v>158</v>
      </c>
      <c r="EG4" s="63" t="s">
        <v>132</v>
      </c>
      <c r="EH4" s="65" t="s">
        <v>5</v>
      </c>
      <c r="EI4" s="63" t="s">
        <v>133</v>
      </c>
      <c r="EJ4" s="66" t="s">
        <v>2</v>
      </c>
      <c r="EK4" s="61" t="s">
        <v>3</v>
      </c>
      <c r="EL4" s="65" t="s">
        <v>4</v>
      </c>
      <c r="EM4" s="63" t="s">
        <v>159</v>
      </c>
      <c r="EN4" s="63" t="s">
        <v>134</v>
      </c>
      <c r="EO4" s="65" t="s">
        <v>5</v>
      </c>
      <c r="EP4" s="63" t="s">
        <v>135</v>
      </c>
      <c r="EQ4" s="61" t="s">
        <v>138</v>
      </c>
      <c r="ER4" s="63" t="s">
        <v>36</v>
      </c>
      <c r="ES4" s="63" t="s">
        <v>37</v>
      </c>
      <c r="ET4" s="63" t="s">
        <v>38</v>
      </c>
      <c r="EU4" s="63" t="s">
        <v>39</v>
      </c>
      <c r="EV4" s="63" t="s">
        <v>40</v>
      </c>
      <c r="EW4" s="63" t="s">
        <v>41</v>
      </c>
      <c r="EX4" s="63" t="s">
        <v>42</v>
      </c>
      <c r="EY4" s="63" t="s">
        <v>43</v>
      </c>
      <c r="EZ4" s="63" t="s">
        <v>44</v>
      </c>
      <c r="FA4" s="63" t="s">
        <v>45</v>
      </c>
      <c r="FB4" s="63" t="s">
        <v>46</v>
      </c>
      <c r="FC4" s="63" t="s">
        <v>47</v>
      </c>
      <c r="FD4" s="63" t="s">
        <v>48</v>
      </c>
      <c r="FE4" s="63" t="s">
        <v>49</v>
      </c>
      <c r="FF4" s="63" t="s">
        <v>50</v>
      </c>
      <c r="FG4" s="63" t="s">
        <v>121</v>
      </c>
      <c r="FH4" s="63" t="s">
        <v>122</v>
      </c>
      <c r="FI4" s="63" t="s">
        <v>123</v>
      </c>
      <c r="FJ4" s="63" t="s">
        <v>124</v>
      </c>
      <c r="FK4" s="63" t="s">
        <v>125</v>
      </c>
      <c r="FL4" s="63" t="s">
        <v>137</v>
      </c>
      <c r="FM4" s="63" t="s">
        <v>53</v>
      </c>
      <c r="FN4" s="63" t="s">
        <v>54</v>
      </c>
      <c r="FO4" s="63" t="s">
        <v>55</v>
      </c>
      <c r="FP4" s="63" t="s">
        <v>56</v>
      </c>
      <c r="FQ4" s="63" t="s">
        <v>57</v>
      </c>
      <c r="FR4" s="63" t="s">
        <v>58</v>
      </c>
      <c r="FS4" s="63" t="s">
        <v>59</v>
      </c>
      <c r="FT4" s="63" t="s">
        <v>60</v>
      </c>
      <c r="FU4" s="63" t="s">
        <v>61</v>
      </c>
      <c r="FV4" s="63" t="s">
        <v>67</v>
      </c>
      <c r="FW4" s="63" t="s">
        <v>62</v>
      </c>
      <c r="FX4" s="63" t="s">
        <v>63</v>
      </c>
      <c r="FY4" s="63" t="s">
        <v>64</v>
      </c>
      <c r="FZ4" s="63" t="s">
        <v>65</v>
      </c>
      <c r="GA4" s="64" t="s">
        <v>66</v>
      </c>
      <c r="GB4" s="64" t="s">
        <v>116</v>
      </c>
      <c r="GC4" s="64" t="s">
        <v>117</v>
      </c>
      <c r="GD4" s="64" t="s">
        <v>118</v>
      </c>
      <c r="GE4" s="64" t="s">
        <v>119</v>
      </c>
      <c r="GF4" s="64" t="s">
        <v>120</v>
      </c>
      <c r="GG4" s="64" t="s">
        <v>136</v>
      </c>
      <c r="GH4" s="64" t="s">
        <v>104</v>
      </c>
      <c r="GI4" s="64" t="s">
        <v>104</v>
      </c>
      <c r="GJ4" s="64" t="s">
        <v>104</v>
      </c>
      <c r="GK4" s="64" t="s">
        <v>104</v>
      </c>
      <c r="GL4" s="64" t="s">
        <v>104</v>
      </c>
      <c r="GM4" s="64" t="s">
        <v>104</v>
      </c>
      <c r="GN4" s="64" t="s">
        <v>104</v>
      </c>
      <c r="GO4" s="64" t="s">
        <v>104</v>
      </c>
      <c r="GP4" s="64" t="s">
        <v>104</v>
      </c>
      <c r="GQ4" s="64" t="s">
        <v>104</v>
      </c>
      <c r="GR4" s="64" t="s">
        <v>104</v>
      </c>
      <c r="GS4" s="64" t="s">
        <v>104</v>
      </c>
      <c r="GT4" s="64" t="s">
        <v>104</v>
      </c>
      <c r="GU4" s="64" t="s">
        <v>104</v>
      </c>
      <c r="GV4" s="64" t="s">
        <v>104</v>
      </c>
      <c r="GW4" s="64" t="s">
        <v>104</v>
      </c>
      <c r="GX4" s="64" t="s">
        <v>104</v>
      </c>
      <c r="GY4" s="64" t="s">
        <v>104</v>
      </c>
      <c r="GZ4" s="64" t="s">
        <v>104</v>
      </c>
      <c r="HA4" s="64" t="s">
        <v>104</v>
      </c>
      <c r="HB4" s="67" t="s">
        <v>51</v>
      </c>
      <c r="HC4" s="68" t="s">
        <v>52</v>
      </c>
      <c r="HD4" s="64" t="s">
        <v>72</v>
      </c>
    </row>
    <row r="5" spans="1:212" s="51" customFormat="1" ht="11.25">
      <c r="A5" s="41">
        <v>1</v>
      </c>
      <c r="B5" s="41" t="s">
        <v>219</v>
      </c>
      <c r="C5" s="51">
        <v>24</v>
      </c>
      <c r="D5" s="42">
        <f>HB5</f>
        <v>15923.12</v>
      </c>
      <c r="E5" s="69">
        <f>IF($C$2&gt;0,HC5,"")</f>
        <v>5</v>
      </c>
      <c r="F5" s="99" t="str">
        <f aca="true" t="shared" si="0" ref="F5:F34">HD5</f>
        <v>5,2</v>
      </c>
      <c r="G5" s="111">
        <v>67.2</v>
      </c>
      <c r="H5" s="109">
        <f>IF(AND('Raw Data'!E3&lt;&gt;"",'Raw Data'!E3&lt;&gt;0),'Raw Data'!E3,"")</f>
      </c>
      <c r="I5" s="97">
        <f>IF(AND(G5&lt;&gt;"",G5&gt;0),IF(Title!$K$1=0,ROUNDDOWN((1000*G$1)/G5,2),ROUND((1000*G$1)/G5,2)),IF(G5="","",0))</f>
        <v>816.96</v>
      </c>
      <c r="J5" s="51">
        <f ca="1">IF(K5&lt;&gt;0,RANK(K5,K$5:INDIRECT(J$1,TRUE)),"")</f>
        <v>4</v>
      </c>
      <c r="K5" s="71">
        <f aca="true" t="shared" si="1" ref="K5:K15">IF(AND(H5&lt;&gt;"",I5&lt;&gt;""),I5-H5,IF(AND(H5&lt;&gt;"",I5=""),0-H5,IF(I5&lt;&gt;"",I5,0)))</f>
        <v>816.96</v>
      </c>
      <c r="L5" s="71">
        <f aca="true" t="shared" si="2" ref="L5:L34">IF(AND($C$2&gt;0,B5&lt;&gt;""),ROUND(SUM(ER5:ER5)+SUM(FM5:FM5)-SUM(GH5),2),"")</f>
        <v>816.96</v>
      </c>
      <c r="M5" s="103">
        <f ca="1">IF(L5&lt;&gt;"",RANK(L5,L$5:INDIRECT(M$1,TRUE)),"")</f>
        <v>4</v>
      </c>
      <c r="N5" s="111">
        <f>IF(AND('Raw Data'!F3&lt;&gt;"",'Raw Data'!F3&lt;&gt;0),ROUNDDOWN('Raw Data'!F3,Title!$M$1),"")</f>
        <v>82.11</v>
      </c>
      <c r="O5" s="109">
        <f>IF(AND('Raw Data'!G3&lt;&gt;"",'Raw Data'!G3&lt;&gt;0),'Raw Data'!G3,"")</f>
      </c>
      <c r="P5" s="97">
        <f>IF(AND(N5&gt;0,N5&lt;&gt;""),IF(Title!$K$1=0,ROUNDDOWN((1000*N$1)/N5,2),ROUND((1000*N$1)/N5,2)),IF(N5="","",0))</f>
        <v>736.08</v>
      </c>
      <c r="Q5" s="51">
        <f ca="1">IF(OR(N5&lt;&gt;"",O5&lt;&gt;""),RANK(R5,R$5:INDIRECT(Q$1,TRUE)),"")</f>
        <v>8</v>
      </c>
      <c r="R5" s="71">
        <f>IF(AND(O5&lt;&gt;"",P5&lt;&gt;""),P5-O5,IF(AND(O5&lt;&gt;"",P5=""),0-O5,IF(P5&lt;&gt;"",P5,"")))</f>
        <v>736.08</v>
      </c>
      <c r="S5" s="71">
        <f aca="true" t="shared" si="3" ref="S5:S34">IF(AND($C$2&gt;1,B5&lt;&gt;""),ROUND(SUM(ER5:ES5)+SUM(FM5:FN5)-SUM(GI5),2),"")</f>
        <v>1553.04</v>
      </c>
      <c r="T5" s="103">
        <f ca="1">IF(S5&lt;&gt;"",RANK(S5,S$5:INDIRECT(T$1,TRUE)),"")</f>
        <v>7</v>
      </c>
      <c r="U5" s="111">
        <f>IF(AND('Raw Data'!H3&lt;&gt;"",'Raw Data'!H3&lt;&gt;0),ROUNDDOWN('Raw Data'!H3,Title!$M$1),"")</f>
        <v>58.89</v>
      </c>
      <c r="V5" s="106">
        <f>IF(AND('Raw Data'!I3&lt;&gt;"",'Raw Data'!I3&lt;&gt;0),'Raw Data'!I3,"")</f>
      </c>
      <c r="W5" s="97">
        <f>IF(AND(U5&gt;0,U5&lt;&gt;""),IF(Title!$K$1=0,ROUNDDOWN((1000*U$1)/U5,2),ROUND((1000*U$1)/U5,2)),IF(U5="","",0))</f>
        <v>1000</v>
      </c>
      <c r="X5" s="51">
        <f ca="1">IF(OR(U5&lt;&gt;"",V5&lt;&gt;""),RANK(Y5,Y$5:INDIRECT(X$1,TRUE)),"")</f>
        <v>1</v>
      </c>
      <c r="Y5" s="71">
        <f>IF(AND(V5&lt;&gt;"",W5&lt;&gt;""),W5-V5,IF(AND(V5&lt;&gt;"",W5=""),0-V5,IF(W5&lt;&gt;"",W5,"")))</f>
        <v>1000</v>
      </c>
      <c r="Z5" s="71">
        <f aca="true" t="shared" si="4" ref="Z5:Z34">IF(AND($C$2&gt;2,B5&lt;&gt;""),ROUND(SUM(ER5:ET5)+SUM(FM5:FO5)-SUM(GJ5),2),"")</f>
        <v>2553.04</v>
      </c>
      <c r="AA5" s="103">
        <f ca="1">IF(Z5&lt;&gt;"",RANK(Z5,Z$5:INDIRECT(AA$1,TRUE)),"")</f>
        <v>5</v>
      </c>
      <c r="AB5" s="111">
        <f>IF(AND('Raw Data'!J3&lt;&gt;"",'Raw Data'!J3&lt;&gt;0),ROUNDDOWN('Raw Data'!J3,Title!$M$1),"")</f>
        <v>69.82</v>
      </c>
      <c r="AC5" s="109">
        <f>IF(AND('Raw Data'!K3&lt;&gt;"",'Raw Data'!K3&lt;&gt;0),'Raw Data'!K3,"")</f>
      </c>
      <c r="AD5" s="97">
        <f>IF(AND(AB5&gt;0,AB5&lt;&gt;""),IF(Title!$K$1=0,ROUNDDOWN((1000*AB$1)/AB5,2),ROUND((1000*AB$1)/AB5,2)),IF(AB5="","",0))</f>
        <v>740.33</v>
      </c>
      <c r="AE5" s="51">
        <f ca="1">IF(OR(AB5&lt;&gt;"",AC5&lt;&gt;""),RANK(AF5,AF$5:INDIRECT(AE$1,TRUE)),"")</f>
        <v>6</v>
      </c>
      <c r="AF5" s="71">
        <f>IF(AND(AC5&lt;&gt;"",AD5&lt;&gt;""),AD5-AC5,IF(AND(AC5&lt;&gt;"",AD5=""),0-AC5,IF(AD5&lt;&gt;"",AD5,"")))</f>
        <v>740.33</v>
      </c>
      <c r="AG5" s="71">
        <f aca="true" t="shared" si="5" ref="AG5:AG34">IF(AND($C$2&gt;3,B5&lt;&gt;""),ROUND(SUM(ER5:EU5)+SUM(FM5:FP5)-SUM(GK5),2),"")</f>
        <v>2557.29</v>
      </c>
      <c r="AH5" s="103">
        <f ca="1">IF(AG5&lt;&gt;"",RANK(AG5,AG$5:INDIRECT(AH$1,TRUE)),"")</f>
        <v>6</v>
      </c>
      <c r="AI5" s="111">
        <f>IF(AND('Raw Data'!L3&lt;&gt;"",'Raw Data'!L3&lt;&gt;0),ROUNDDOWN('Raw Data'!L3,Title!$M$1),"")</f>
        <v>72.7</v>
      </c>
      <c r="AJ5" s="109">
        <f>IF(AND('Raw Data'!M3&lt;&gt;"",'Raw Data'!M3&lt;&gt;0),'Raw Data'!M3,"")</f>
      </c>
      <c r="AK5" s="97">
        <f>IF(AND(AI5&gt;0,AI5&lt;&gt;""),IF(Title!$K$1=0,ROUNDDOWN((1000*AI$1)/AI5,2),ROUND((1000*AI$1)/AI5,2)),IF(AI5="","",0))</f>
        <v>712.79</v>
      </c>
      <c r="AL5" s="51">
        <f ca="1">IF(OR(AI5&lt;&gt;"",AJ5&lt;&gt;""),RANK(AM5,AM$5:INDIRECT(AL$1,TRUE)),"")</f>
        <v>8</v>
      </c>
      <c r="AM5" s="71">
        <f>IF(AND(AJ5&lt;&gt;"",AK5&lt;&gt;""),AK5-AJ5,IF(AND(AJ5&lt;&gt;"",AK5=""),0-AJ5,IF(AK5&lt;&gt;"",AK5,"")))</f>
        <v>712.79</v>
      </c>
      <c r="AN5" s="71">
        <f aca="true" t="shared" si="6" ref="AN5:AN34">IF(AND($C$2&gt;4,B5&lt;&gt;""),ROUND(SUM(ER5:EV5)+SUM(FM5:FQ5)-SUM(GL5),2),"")</f>
        <v>3293.37</v>
      </c>
      <c r="AO5" s="103">
        <f ca="1">IF(AN5&lt;&gt;"",RANK(AN5,AN$5:INDIRECT(AO$1,TRUE)),"")</f>
        <v>7</v>
      </c>
      <c r="AP5" s="111">
        <f>IF(AND('Raw Data'!N3&lt;&gt;"",'Raw Data'!N3&lt;&gt;0),ROUNDDOWN('Raw Data'!N3,Title!$M$1),"")</f>
        <v>58.8</v>
      </c>
      <c r="AQ5" s="109">
        <f>IF(AND('Raw Data'!O3&lt;&gt;"",'Raw Data'!O3&lt;&gt;0),'Raw Data'!O3,"")</f>
      </c>
      <c r="AR5" s="97">
        <f>IF(AND(AP5&gt;0,AP5&lt;&gt;""),IF(Title!$K$1=0,ROUNDDOWN((1000*AP$1)/AP5,2),ROUND((1000*AP$1)/AP5,2)),IF(AP5="","",0))</f>
        <v>838.77</v>
      </c>
      <c r="AS5" s="51">
        <f ca="1">IF(OR(AP5&lt;&gt;"",AQ5&lt;&gt;""),RANK(AT5,AT$5:INDIRECT(AS$1,TRUE)),"")</f>
        <v>4</v>
      </c>
      <c r="AT5" s="71">
        <f>IF(AND(AQ5&lt;&gt;"",AR5&lt;&gt;""),AR5-AQ5,IF(AND(AQ5&lt;&gt;"",AR5=""),0-AQ5,IF(AR5&lt;&gt;"",AR5,"")))</f>
        <v>838.77</v>
      </c>
      <c r="AU5" s="71">
        <f aca="true" t="shared" si="7" ref="AU5:AU34">IF(AND($C$2&gt;5,B5&lt;&gt;""),ROUND(SUM(ER5:EW5)+SUM(FM5:FR5)-SUM(GM5),2),"")</f>
        <v>4132.14</v>
      </c>
      <c r="AV5" s="103">
        <f ca="1">IF(AU5&lt;&gt;"",RANK(AU5,AU$5:INDIRECT(AV$1,TRUE)),"")</f>
        <v>7</v>
      </c>
      <c r="AW5" s="111">
        <f>IF(AND('Raw Data'!P3&lt;&gt;"",'Raw Data'!P3&lt;&gt;0),ROUNDDOWN('Raw Data'!P3,Title!$M$1),"")</f>
        <v>51.21</v>
      </c>
      <c r="AX5" s="106">
        <f>IF(AND('Raw Data'!Q3&lt;&gt;"",'Raw Data'!Q3&lt;&gt;0),'Raw Data'!Q3,"")</f>
      </c>
      <c r="AY5" s="97">
        <f>IF(AND(AW5&gt;0,AW5&lt;&gt;""),IF(Title!$K$1=0,ROUNDDOWN((1000*AW$1)/AW5,2),ROUND((1000*AW$1)/AW5,2)),IF(AW5="","",0))</f>
        <v>984.57</v>
      </c>
      <c r="AZ5" s="51">
        <f ca="1">IF(OR(AW5&lt;&gt;"",AX5&lt;&gt;""),RANK(BA5,BA$5:INDIRECT(AZ$1,TRUE)),"")</f>
        <v>2</v>
      </c>
      <c r="BA5" s="71">
        <f>IF(AND(AX5&lt;&gt;"",AY5&lt;&gt;""),AY5-AX5,IF(AND(AX5&lt;&gt;"",AY5=""),0-AX5,IF(AY5&lt;&gt;"",AY5,"")))</f>
        <v>984.57</v>
      </c>
      <c r="BB5" s="71">
        <f aca="true" t="shared" si="8" ref="BB5:BB34">IF(AND($C$2&gt;6,B5&lt;&gt;""),ROUND(SUM(ER5:EX5)+SUM(FM5:FS5)-SUM(GN5),2),"")</f>
        <v>5116.71</v>
      </c>
      <c r="BC5" s="103">
        <f ca="1">IF(BB5&lt;&gt;"",RANK(BB5,BB$5:INDIRECT(BC$1,TRUE)),"")</f>
        <v>7</v>
      </c>
      <c r="BD5" s="111">
        <f>IF(AND('Raw Data'!R3&lt;&gt;"",'Raw Data'!R3&lt;&gt;0),ROUNDDOWN('Raw Data'!R3,Title!$M$1),"")</f>
        <v>52.92</v>
      </c>
      <c r="BE5" s="109">
        <f>IF(AND('Raw Data'!S3&lt;&gt;"",'Raw Data'!S3&lt;&gt;0),'Raw Data'!S3,"")</f>
      </c>
      <c r="BF5" s="97">
        <f>IF(AND(BD5&gt;0,BD5&lt;&gt;""),IF(Title!$K$1=0,ROUNDDOWN((1000*BD$1)/BD5,2),ROUND((1000*BD$1)/BD5,2)),IF(BD5="","",0))</f>
        <v>964.66</v>
      </c>
      <c r="BG5" s="51">
        <f ca="1">IF(OR(BD5&lt;&gt;"",BE5&lt;&gt;""),RANK(BH5,BH$5:INDIRECT(BG$1,TRUE)),"")</f>
        <v>2</v>
      </c>
      <c r="BH5" s="71">
        <f>IF(AND(BE5&lt;&gt;"",BF5&lt;&gt;""),BF5-BE5,IF(AND(BE5&lt;&gt;"",BF5=""),0-BE5,IF(BF5&lt;&gt;"",BF5,"")))</f>
        <v>964.66</v>
      </c>
      <c r="BI5" s="71">
        <f aca="true" t="shared" si="9" ref="BI5:BI34">IF(AND($C$2&gt;7,B5&lt;&gt;""),ROUND(SUM(ER5:EY5)+SUM(FM5:FT5)-SUM(GO5),2),"")</f>
        <v>6081.37</v>
      </c>
      <c r="BJ5" s="103">
        <f ca="1">IF(BI5&lt;&gt;"",RANK(BI5,BI$5:INDIRECT(BJ$1,TRUE)),"")</f>
        <v>5</v>
      </c>
      <c r="BK5" s="111">
        <f>IF(AND('Raw Data'!T3&lt;&gt;"",'Raw Data'!T3&lt;&gt;0),ROUNDDOWN('Raw Data'!T3,Title!$M$1),"")</f>
        <v>49.43</v>
      </c>
      <c r="BL5" s="109">
        <f>IF(AND('Raw Data'!U3&lt;&gt;"",'Raw Data'!U3&lt;&gt;0),'Raw Data'!U3,"")</f>
      </c>
      <c r="BM5" s="97">
        <f>IF(AND(BK5&gt;0,BK5&lt;&gt;""),ROUNDDOWN((1000*BK$1)/BK5,2),IF(BK5="","",0))</f>
        <v>974.5</v>
      </c>
      <c r="BN5" s="51">
        <f ca="1">IF(OR(BK5&lt;&gt;"",BL5&lt;&gt;""),RANK(BO5,BO$5:INDIRECT(BN$1,TRUE)),"")</f>
        <v>3</v>
      </c>
      <c r="BO5" s="71">
        <f>IF(AND(BL5&lt;&gt;"",BM5&lt;&gt;""),BM5-BL5,IF(AND(BL5&lt;&gt;"",BM5=""),0-BL5,IF(BM5&lt;&gt;"",BM5,"")))</f>
        <v>974.5</v>
      </c>
      <c r="BP5" s="71">
        <f aca="true" t="shared" si="10" ref="BP5:BP34">IF(AND($C$2&gt;8,B5&lt;&gt;""),ROUND(SUM(ER5:EZ5)+SUM(FM5:FU5)-SUM(GP5),2),"")</f>
        <v>7055.87</v>
      </c>
      <c r="BQ5" s="103">
        <f ca="1">IF(BP5&lt;&gt;"",RANK(BP5,BP$5:INDIRECT(BQ$1,TRUE)),"")</f>
        <v>5</v>
      </c>
      <c r="BR5" s="111">
        <f>IF(AND('Raw Data'!V3&lt;&gt;"",'Raw Data'!V3&lt;&gt;0),ROUNDDOWN('Raw Data'!V3,Title!$M$1),"")</f>
        <v>58.61</v>
      </c>
      <c r="BS5" s="109">
        <f>IF(AND('Raw Data'!W3&lt;&gt;"",'Raw Data'!W3&lt;&gt;0),'Raw Data'!W3,"")</f>
      </c>
      <c r="BT5" s="97">
        <f>IF(AND(BR5&gt;0,BR5&lt;&gt;""),IF(Title!$K$1=0,ROUNDDOWN((1000*BR$1)/BR5,2),ROUND((1000*BR$1)/BR5,2)),IF(BR5="","",0))</f>
        <v>816.07</v>
      </c>
      <c r="BU5" s="51">
        <f ca="1">IF(OR(BR5&lt;&gt;"",BS5&lt;&gt;""),RANK(BV5,BV$5:INDIRECT(BU$1,TRUE)),"")</f>
        <v>2</v>
      </c>
      <c r="BV5" s="71">
        <f>IF(AND(BS5&lt;&gt;"",BT5&lt;&gt;""),BT5-BS5,IF(AND(BS5&lt;&gt;"",BT5=""),0-BS5,IF(BT5&lt;&gt;"",BT5,"")))</f>
        <v>816.07</v>
      </c>
      <c r="BW5" s="71">
        <f aca="true" t="shared" si="11" ref="BW5:BW34">IF(AND($C$2&gt;9,B5&lt;&gt;""),ROUND(SUM(ER5:FA5)+SUM(FM5:FV5)-SUM(GQ5),2),"")</f>
        <v>7871.94</v>
      </c>
      <c r="BX5" s="103">
        <f ca="1">IF(BW5&lt;&gt;"",RANK(BW5,BW$5:INDIRECT(BX$1,TRUE)),"")</f>
        <v>5</v>
      </c>
      <c r="BY5" s="111">
        <f>IF(AND('Raw Data'!X3&lt;&gt;"",'Raw Data'!X3&lt;&gt;0),ROUNDDOWN('Raw Data'!X3,Title!$M$1),"")</f>
        <v>60.69</v>
      </c>
      <c r="BZ5" s="109">
        <f>IF(AND('Raw Data'!Y3&lt;&gt;"",'Raw Data'!Y3&lt;&gt;0),'Raw Data'!Y3,"")</f>
      </c>
      <c r="CA5" s="97">
        <f>IF(AND(BY5&gt;0,BY5&lt;&gt;""),IF(Title!$K$1=0,ROUNDDOWN((1000*BY$1)/BY5,2),ROUND((1000*BY$1)/BY5,2)),IF(BY5="","",0))</f>
        <v>826.16</v>
      </c>
      <c r="CB5" s="51">
        <f ca="1">IF(OR(BY5&lt;&gt;"",BZ5&lt;&gt;""),RANK(CC5,CC$5:INDIRECT(CB$1,TRUE)),"")</f>
        <v>7</v>
      </c>
      <c r="CC5" s="71">
        <f>IF(AND(BZ5&lt;&gt;"",CA5&lt;&gt;""),CA5-BZ5,IF(AND(BZ5&lt;&gt;"",CA5=""),0-BZ5,IF(CA5&lt;&gt;"",CA5,"")))</f>
        <v>826.16</v>
      </c>
      <c r="CD5" s="71">
        <f aca="true" t="shared" si="12" ref="CD5:CD34">IF(AND($C$2&gt;10,B5&lt;&gt;""),ROUND(SUM(ER5:FB5)+SUM(FM5:FW5)-SUM(GR5),2),"")</f>
        <v>8698.1</v>
      </c>
      <c r="CE5" s="103">
        <f ca="1">IF(CD5&lt;&gt;"",RANK(CD5,CD$5:INDIRECT(CE$1,TRUE)),"")</f>
        <v>5</v>
      </c>
      <c r="CF5" s="111">
        <f>IF(AND('Raw Data'!Z3&lt;&gt;"",'Raw Data'!Z3&lt;&gt;0),ROUNDDOWN('Raw Data'!Z3,Title!$M$1),"")</f>
        <v>65.81</v>
      </c>
      <c r="CG5" s="109">
        <f>IF(AND('Raw Data'!AA3&lt;&gt;"",'Raw Data'!AA3&lt;&gt;0),'Raw Data'!AA3,"")</f>
      </c>
      <c r="CH5" s="97">
        <f>IF(AND(CF5&gt;0,CF5&lt;&gt;""),IF(Title!$K$1=0,ROUNDDOWN((1000*CF$1)/CF5,2),ROUND((1000*CF$1)/CF5,2)),IF(CF5="","",0))</f>
        <v>740.92</v>
      </c>
      <c r="CI5" s="51">
        <f ca="1">IF(OR(CF5&lt;&gt;"",CG5&lt;&gt;""),RANK(CJ5,CJ$5:INDIRECT(CI$1,TRUE)),"")</f>
        <v>7</v>
      </c>
      <c r="CJ5" s="71">
        <f>IF(AND(CG5&lt;&gt;"",CH5&lt;&gt;""),CH5-CG5,IF(AND(CG5&lt;&gt;"",CH5=""),0-CG5,IF(CH5&lt;&gt;"",CH5,"")))</f>
        <v>740.92</v>
      </c>
      <c r="CK5" s="71">
        <f aca="true" t="shared" si="13" ref="CK5:CK34">IF(AND($C$2&gt;11,B5&lt;&gt;""),ROUND(SUM(ER5:FC5)+SUM(FM5:FX5)-SUM(GS5),2),"")</f>
        <v>9439.02</v>
      </c>
      <c r="CL5" s="103">
        <f ca="1">IF(CK5&lt;&gt;"",RANK(CK5,CK$5:INDIRECT(CL$1,TRUE)),"")</f>
        <v>5</v>
      </c>
      <c r="CM5" s="111">
        <f>IF(AND('Raw Data'!AB3&lt;&gt;"",'Raw Data'!AB3&lt;&gt;0),ROUNDDOWN('Raw Data'!AB3,Title!$M$1),"")</f>
        <v>54.31</v>
      </c>
      <c r="CN5" s="109">
        <f>IF(AND('Raw Data'!AC3&lt;&gt;"",'Raw Data'!AC3&lt;&gt;0),'Raw Data'!AC3,"")</f>
      </c>
      <c r="CO5" s="97">
        <f>IF(AND(CM5&gt;0,CM5&lt;&gt;""),IF(Title!$K$1=0,ROUNDDOWN((1000*CM$1)/CM5,2),ROUND((1000*CM$1)/CM5,2)),IF(CM5="","",0))</f>
        <v>1000</v>
      </c>
      <c r="CP5" s="51">
        <f ca="1">IF(OR(CM5&lt;&gt;"",CN5&lt;&gt;""),RANK(CQ5,CQ$5:INDIRECT(CP$1,TRUE)),"")</f>
        <v>1</v>
      </c>
      <c r="CQ5" s="71">
        <f>IF(AND(CN5&lt;&gt;"",CO5&lt;&gt;""),CO5-CN5,IF(AND(CN5&lt;&gt;"",CO5=""),0-CN5,IF(CO5&lt;&gt;"",CO5,"")))</f>
        <v>1000</v>
      </c>
      <c r="CR5" s="71">
        <f aca="true" t="shared" si="14" ref="CR5:CR34">IF(AND($C$2&gt;12,B5&lt;&gt;""),ROUND(SUM(ER5:FD5)+SUM(FM5:FY5)-SUM(GT5),2),"")</f>
        <v>10439.02</v>
      </c>
      <c r="CS5" s="103">
        <f ca="1">IF(CR5&lt;&gt;"",RANK(CR5,CR$5:INDIRECT(CS$1,TRUE)),"")</f>
        <v>5</v>
      </c>
      <c r="CT5" s="111">
        <f>IF(AND('Raw Data'!AD3&lt;&gt;"",'Raw Data'!AD3&lt;&gt;0),ROUNDDOWN('Raw Data'!AD3,Title!$M$1),"")</f>
        <v>59.12</v>
      </c>
      <c r="CU5" s="109">
        <f>IF(AND('Raw Data'!AE3&lt;&gt;"",'Raw Data'!AE3&lt;&gt;0),'Raw Data'!AE3,"")</f>
      </c>
      <c r="CV5" s="97">
        <f>IF(AND(CT5&gt;0,CT5&lt;&gt;""),IF(Title!$K$1=0,ROUNDDOWN((1000*CT$1)/CT5,2),ROUND((1000*CT$1)/CT5,2)),IF(CT5="","",0))</f>
        <v>877.36</v>
      </c>
      <c r="CW5" s="51">
        <f ca="1">IF(OR(CT5&lt;&gt;"",CU5&lt;&gt;""),RANK(CX5,CX$5:INDIRECT(CW$1,TRUE)),"")</f>
        <v>5</v>
      </c>
      <c r="CX5" s="71">
        <f>IF(AND(CU5&lt;&gt;"",CV5&lt;&gt;""),CV5-CU5,IF(AND(CU5&lt;&gt;"",CV5=""),0-CU5,IF(CV5&lt;&gt;"",CV5,"")))</f>
        <v>877.36</v>
      </c>
      <c r="CY5" s="71">
        <f aca="true" t="shared" si="15" ref="CY5:CY34">IF(AND($C$2&gt;13,B5&lt;&gt;""),ROUND(SUM(ER5:FE5)+SUM(FM5:FZ5)-SUM(GU5),2),"")</f>
        <v>11316.38</v>
      </c>
      <c r="CZ5" s="103">
        <f ca="1">IF(CY5&lt;&gt;"",RANK(CY5,CY$5:INDIRECT(CZ$1,TRUE)),"")</f>
        <v>5</v>
      </c>
      <c r="DA5" s="111">
        <f>IF(AND('Raw Data'!AF3&lt;&gt;"",'Raw Data'!AF3&lt;&gt;0),ROUNDDOWN('Raw Data'!AF3,Title!$M$1),"")</f>
        <v>54.89</v>
      </c>
      <c r="DB5" s="109">
        <f>IF(AND('Raw Data'!AG3&lt;&gt;"",'Raw Data'!AG3&lt;&gt;0),'Raw Data'!AG3,"")</f>
      </c>
      <c r="DC5" s="97">
        <f>IF(AND(DA5&gt;0,DA5&lt;&gt;""),IF(Title!$K$1=0,ROUNDDOWN((1000*DA$1)/DA5,2),ROUND((1000*DA$1)/DA5,2)),IF(DA5="","",0))</f>
        <v>879.94</v>
      </c>
      <c r="DD5" s="51">
        <f ca="1">IF(OR(DA5&lt;&gt;"",DB5&lt;&gt;""),RANK(DE5,DE$5:INDIRECT(DD$1,TRUE)),"")</f>
        <v>6</v>
      </c>
      <c r="DE5" s="71">
        <f>IF(AND(DB5&lt;&gt;"",DC5&lt;&gt;""),DC5-DB5,IF(AND(DB5&lt;&gt;"",DC5=""),0-DB5,IF(DC5&lt;&gt;"",DC5,"")))</f>
        <v>879.94</v>
      </c>
      <c r="DF5" s="71">
        <f aca="true" t="shared" si="16" ref="DF5:DF34">IF(AND($C$2&gt;14,B5&lt;&gt;""),ROUND(SUM(ER5:FF5)+SUM(FM5:GA5)-SUM(GV5),2),"")</f>
        <v>11460.24</v>
      </c>
      <c r="DG5" s="103">
        <f ca="1">IF(DF5&lt;&gt;"",RANK(DF5,DF$5:INDIRECT(DG$1,TRUE)),"")</f>
        <v>4</v>
      </c>
      <c r="DH5" s="111">
        <f>IF(AND('Raw Data'!AH3&lt;&gt;"",'Raw Data'!AH3&lt;&gt;0),ROUNDDOWN('Raw Data'!AH3,Title!$M$1),"")</f>
        <v>57.64</v>
      </c>
      <c r="DI5" s="109">
        <f>IF(AND('Raw Data'!AI3&lt;&gt;"",'Raw Data'!AI3&lt;&gt;0),'Raw Data'!AI3,"")</f>
      </c>
      <c r="DJ5" s="97">
        <f>IF(AND(DH5&gt;0,DH5&lt;&gt;""),IF(Title!$K$1=0,ROUNDDOWN((1000*DH$1)/DH5,2),ROUND((1000*DH$1)/DH5,2)),IF(DH5="","",0))</f>
        <v>860.16</v>
      </c>
      <c r="DK5" s="51">
        <f ca="1">IF(OR(DH5&lt;&gt;"",DI5&lt;&gt;""),RANK(DL5,DL$5:INDIRECT(DK$1,TRUE)),"")</f>
        <v>6</v>
      </c>
      <c r="DL5" s="71">
        <f>IF(AND(DI5&lt;&gt;"",DJ5&lt;&gt;""),DJ5-DI5,IF(AND(DI5&lt;&gt;"",DJ5=""),0-DI5,IF(DJ5&lt;&gt;"",DJ5,"")))</f>
        <v>860.16</v>
      </c>
      <c r="DM5" s="71">
        <f aca="true" t="shared" si="17" ref="DM5:DM34">IF(AND($C$2&gt;15,B5&lt;&gt;""),ROUND(SUM(ER5:FG5)+SUM(FM5:GB5)-SUM(GW5),2),"")</f>
        <v>12320.4</v>
      </c>
      <c r="DN5" s="103">
        <f ca="1">IF(DM5&lt;&gt;"",RANK(DM5,DM$5:INDIRECT(DN$1,TRUE)),"")</f>
        <v>4</v>
      </c>
      <c r="DO5" s="111">
        <f>IF(AND('Raw Data'!AJ3&lt;&gt;"",'Raw Data'!AJ3&lt;&gt;0),ROUNDDOWN('Raw Data'!AJ3,Title!$M$1),"")</f>
        <v>56.5</v>
      </c>
      <c r="DP5" s="106">
        <f>IF(AND('Raw Data'!AK3&lt;&gt;"",'Raw Data'!AK3&lt;&gt;0),'Raw Data'!AK3,"")</f>
      </c>
      <c r="DQ5" s="97">
        <f>IF(AND(DO5&gt;0,DO5&lt;&gt;""),IF(Title!$K$1=0,ROUNDDOWN((1000*DO$1)/DO5,2),ROUND((1000*DO$1)/DO5,2)),IF(DO5="","",0))</f>
        <v>918.58</v>
      </c>
      <c r="DR5" s="51">
        <f ca="1">IF(OR(DO5&lt;&gt;"",DP5&lt;&gt;""),RANK(DS5,DS$5:INDIRECT(DR$1,TRUE)),"")</f>
        <v>3</v>
      </c>
      <c r="DS5" s="71">
        <f>IF(AND(DP5&lt;&gt;"",DQ5&lt;&gt;""),DQ5-DP5,IF(AND(DP5&lt;&gt;"",DQ5=""),0-DP5,IF(DQ5&lt;&gt;"",DQ5,"")))</f>
        <v>918.58</v>
      </c>
      <c r="DT5" s="71">
        <f aca="true" t="shared" si="18" ref="DT5:DT34">IF(AND($C$2&gt;15,B5&lt;&gt;""),ROUND(SUM(ER5:FH5)+SUM(FM5:GC5)-SUM(GX5),2),"")</f>
        <v>13238.98</v>
      </c>
      <c r="DU5" s="103">
        <f ca="1">IF(DT5&lt;&gt;"",RANK(DT5,DT$5:INDIRECT(DU$1,TRUE)),"")</f>
        <v>4</v>
      </c>
      <c r="DV5" s="111">
        <f>IF(AND('Raw Data'!AL3&lt;&gt;"",'Raw Data'!AL3&lt;&gt;0),ROUNDDOWN('Raw Data'!AL3,Title!$M$1),"")</f>
        <v>53.47</v>
      </c>
      <c r="DW5" s="109">
        <f>IF(AND('Raw Data'!AM3&lt;&gt;"",'Raw Data'!AM3&lt;&gt;0),'Raw Data'!AM3,"")</f>
      </c>
      <c r="DX5" s="97">
        <f>IF(AND(DV5&gt;0,DV5&lt;&gt;""),IF(Title!$K$1=0,ROUNDDOWN((1000*DV$1)/DV5,2),ROUND((1000*DV$1)/DV5,2)),IF(DV5="","",0))</f>
        <v>926.87</v>
      </c>
      <c r="DY5" s="51">
        <f ca="1">IF(OR(DV5&lt;&gt;"",DW5&lt;&gt;""),RANK(DZ5,DZ$5:INDIRECT(DY$1,TRUE)),"")</f>
        <v>3</v>
      </c>
      <c r="DZ5" s="71">
        <f>IF(AND(DW5&lt;&gt;"",DX5&lt;&gt;""),DX5-DW5,IF(AND(DW5&lt;&gt;"",DX5=""),0-DW5,IF(DX5&lt;&gt;"",DX5,"")))</f>
        <v>926.87</v>
      </c>
      <c r="EA5" s="71">
        <f aca="true" t="shared" si="19" ref="EA5:EA34">IF(AND($C$2&gt;15,B5&lt;&gt;""),ROUND(SUM(ER5:FI5)+SUM(FM5:GD5)-SUM(GY5),2),"")</f>
        <v>14165.85</v>
      </c>
      <c r="EB5" s="103">
        <f ca="1">IF(EA5&lt;&gt;"",RANK(EA5,EA$5:INDIRECT(EB$1,TRUE)),"")</f>
        <v>4</v>
      </c>
      <c r="EC5" s="111">
        <f>IF(AND('Raw Data'!AN3&lt;&gt;"",'Raw Data'!AN3&lt;&gt;0),ROUNDDOWN('Raw Data'!AN3,Title!$M$1),"")</f>
        <v>66</v>
      </c>
      <c r="ED5" s="109">
        <f>IF(AND('Raw Data'!AO3&lt;&gt;"",'Raw Data'!AO3&lt;&gt;0),'Raw Data'!AO3,"")</f>
      </c>
      <c r="EE5" s="97">
        <f>IF(AND(EC5&gt;0,EC5&lt;&gt;""),IF(Title!$K$1=0,ROUNDDOWN((1000*EC$1)/EC5,2),ROUND((1000*EC$1)/EC5,2)),IF(EC5="","",0))</f>
        <v>799.24</v>
      </c>
      <c r="EF5" s="51">
        <f ca="1">IF(OR(EC5&lt;&gt;"",ED5&lt;&gt;""),RANK(EG5,EG$5:INDIRECT(EF$1,TRUE)),"")</f>
        <v>8</v>
      </c>
      <c r="EG5" s="71">
        <f>IF(AND(ED5&lt;&gt;"",EE5&lt;&gt;""),EE5-ED5,IF(AND(ED5&lt;&gt;"",EE5=""),0-ED5,IF(EE5&lt;&gt;"",EE5,"")))</f>
        <v>799.24</v>
      </c>
      <c r="EH5" s="71">
        <f aca="true" t="shared" si="20" ref="EH5:EH34">IF(AND($C$2&gt;15,B5&lt;&gt;""),ROUND(SUM(ER5:FJ5)+SUM(FM5:GE5)-SUM(GZ5),2),"")</f>
        <v>14965.09</v>
      </c>
      <c r="EI5" s="103">
        <f ca="1">IF(EH5&lt;&gt;"",RANK(EH5,EH$5:INDIRECT(EI$1,TRUE)),"")</f>
        <v>5</v>
      </c>
      <c r="EJ5" s="111">
        <f>IF(AND('Raw Data'!AP3&lt;&gt;"",'Raw Data'!AP3&lt;&gt;0),ROUNDDOWN('Raw Data'!AP3,Title!$M$1),"")</f>
        <v>54.57</v>
      </c>
      <c r="EK5" s="106">
        <f>IF(AND('Raw Data'!AQ3&lt;&gt;"",'Raw Data'!AQ3&lt;&gt;0),'Raw Data'!AQ3,"")</f>
      </c>
      <c r="EL5" s="97">
        <f>IF(AND(EJ5&gt;0,EJ5&lt;&gt;""),IF(Title!$K$1=0,ROUNDDOWN((1000*EJ$1)/EJ5,2),ROUND((1000*EJ$1)/EJ5,2)),IF(EJ5="","",0))</f>
        <v>958.03</v>
      </c>
      <c r="EM5" s="51">
        <f ca="1">IF(OR(EJ5&lt;&gt;"",EK5&lt;&gt;""),RANK(EN5,EN$5:INDIRECT(EM$1,TRUE)),"")</f>
        <v>4</v>
      </c>
      <c r="EN5" s="71">
        <f>IF(AND(EK5&lt;&gt;"",EL5&lt;&gt;""),EL5-EK5,IF(AND(EK5&lt;&gt;"",EL5=""),0-EK5,IF(EL5&lt;&gt;"",EL5,"")))</f>
        <v>958.03</v>
      </c>
      <c r="EO5" s="71">
        <f aca="true" t="shared" si="21" ref="EO5:EO34">IF(AND($C$2&gt;15,B5&lt;&gt;""),ROUND(SUM(ER5:FK5)+SUM(FM5:GF5)-SUM(HA5),2),"")</f>
        <v>15923.12</v>
      </c>
      <c r="EP5" s="103">
        <f ca="1">IF(EO5&lt;&gt;"",RANK(EO5,EO$5:INDIRECT(EP$1,TRUE)),"")</f>
        <v>5</v>
      </c>
      <c r="EQ5" s="51" t="str">
        <f>ADDRESS(ROW(),COLUMN()+1,1,TRUE)&amp;":"&amp;ADDRESS(ROW(),COLUMN()+$C$2,1,TRUE)</f>
        <v>$ER$5:$FK$5</v>
      </c>
      <c r="ER5" s="71">
        <f>SUM(I5)</f>
        <v>816.96</v>
      </c>
      <c r="ES5" s="71">
        <f>SUM(P5)</f>
        <v>736.08</v>
      </c>
      <c r="ET5" s="71">
        <f>SUM(W5)</f>
        <v>1000</v>
      </c>
      <c r="EU5" s="71">
        <f>SUM(AD5)</f>
        <v>740.33</v>
      </c>
      <c r="EV5" s="71">
        <f>SUM(AK5)</f>
        <v>712.79</v>
      </c>
      <c r="EW5" s="71">
        <f>SUM(AR5)</f>
        <v>838.77</v>
      </c>
      <c r="EX5" s="71">
        <f>SUM(AY5)</f>
        <v>984.57</v>
      </c>
      <c r="EY5" s="71">
        <f>SUM(BF5)</f>
        <v>964.66</v>
      </c>
      <c r="EZ5" s="71">
        <f>SUM(BM5)</f>
        <v>974.5</v>
      </c>
      <c r="FA5" s="71">
        <f>SUM(BT5)</f>
        <v>816.07</v>
      </c>
      <c r="FB5" s="71">
        <f>SUM(CA5)</f>
        <v>826.16</v>
      </c>
      <c r="FC5" s="71">
        <f>SUM(CH5)</f>
        <v>740.92</v>
      </c>
      <c r="FD5" s="71">
        <f>SUM(CO5)</f>
        <v>1000</v>
      </c>
      <c r="FE5" s="71">
        <f>SUM(CV5)</f>
        <v>877.36</v>
      </c>
      <c r="FF5" s="71">
        <f>SUM(DC5)</f>
        <v>879.94</v>
      </c>
      <c r="FG5" s="71">
        <f>SUM(DJ5)</f>
        <v>860.16</v>
      </c>
      <c r="FH5" s="71">
        <f>SUM(DQ5)</f>
        <v>918.58</v>
      </c>
      <c r="FI5" s="71">
        <f>SUM(DX5)</f>
        <v>926.87</v>
      </c>
      <c r="FJ5" s="71">
        <f>SUM(EE5)</f>
        <v>799.24</v>
      </c>
      <c r="FK5" s="71">
        <f>SUM(EL5)</f>
        <v>958.03</v>
      </c>
      <c r="FL5" s="51" t="str">
        <f>ADDRESS(ROW(),COLUMN()+1,1,TRUE)&amp;":"&amp;ADDRESS(ROW(),COLUMN()+$C$2,1,TRUE)</f>
        <v>$FM$5:$GF$5</v>
      </c>
      <c r="FM5" s="72">
        <f>IF(H5&lt;&gt;"",0-H5,0)</f>
        <v>0</v>
      </c>
      <c r="FN5" s="51">
        <f>IF(O5&lt;&gt;"",0-O5,0)</f>
        <v>0</v>
      </c>
      <c r="FO5" s="51">
        <f>IF(V5&lt;&gt;"",0-V5,0)</f>
        <v>0</v>
      </c>
      <c r="FP5" s="51">
        <f>IF(AC5&lt;&gt;"",0-AC5,0)</f>
        <v>0</v>
      </c>
      <c r="FQ5" s="51">
        <f>IF(AJ5&lt;&gt;"",0-AJ5,0)</f>
        <v>0</v>
      </c>
      <c r="FR5" s="51">
        <f>IF(AQ5&lt;&gt;"",0-AQ5,0)</f>
        <v>0</v>
      </c>
      <c r="FS5" s="51">
        <f>IF(AX5&lt;&gt;"",0-AX5,0)</f>
        <v>0</v>
      </c>
      <c r="FT5" s="51">
        <f>IF(BE5&lt;&gt;"",0-BE5,0)</f>
        <v>0</v>
      </c>
      <c r="FU5" s="51">
        <f>IF(BL5&lt;&gt;"",0-BL5,0)</f>
        <v>0</v>
      </c>
      <c r="FV5" s="51">
        <f>IF(BS5&lt;&gt;"",0-BS5,0)</f>
        <v>0</v>
      </c>
      <c r="FW5" s="51">
        <f>IF(BZ5&lt;&gt;"",0-BZ5,0)</f>
        <v>0</v>
      </c>
      <c r="FX5" s="51">
        <f>IF(CG5&lt;&gt;"",0-CG5,0)</f>
        <v>0</v>
      </c>
      <c r="FY5" s="51">
        <f>IF(CN5&lt;&gt;"",0-CN5,0)</f>
        <v>0</v>
      </c>
      <c r="FZ5" s="51">
        <f>IF(CU5&lt;&gt;"",0-CU5,0)</f>
        <v>0</v>
      </c>
      <c r="GA5" s="51">
        <f>IF(DB5&lt;&gt;"",0-DB5,0)</f>
        <v>0</v>
      </c>
      <c r="GB5" s="51">
        <f>IF(DI5&lt;&gt;"",0-DI5,0)</f>
        <v>0</v>
      </c>
      <c r="GC5" s="51">
        <f>IF(DP5&lt;&gt;"",0-DP5,0)</f>
        <v>0</v>
      </c>
      <c r="GD5" s="51">
        <f>IF(DW5&lt;&gt;"",0-DW5,0)</f>
        <v>0</v>
      </c>
      <c r="GE5" s="51">
        <f>IF(ED5&lt;&gt;"",0-ED5,0)</f>
        <v>0</v>
      </c>
      <c r="GF5" s="51">
        <f>IF(EK5&lt;&gt;"",0-EK5,0)</f>
        <v>0</v>
      </c>
      <c r="GG5" s="51" t="str">
        <f>ADDRESS(ROW(),COLUMN()+$C$2,4,1)</f>
        <v>HA5</v>
      </c>
      <c r="GH5" s="71">
        <f>GetDiscardScore($ER5:ER5,GH$1)</f>
        <v>0</v>
      </c>
      <c r="GI5" s="71">
        <f>GetDiscardScore($ER5:ES5,GI$1)</f>
        <v>0</v>
      </c>
      <c r="GJ5" s="71">
        <f>GetDiscardScore($ER5:ET5,GJ$1)</f>
        <v>0</v>
      </c>
      <c r="GK5" s="71">
        <f>GetDiscardScore($ER5:EU5,GK$1)</f>
        <v>736.08</v>
      </c>
      <c r="GL5" s="71">
        <f>GetDiscardScore($ER5:EV5,GL$1)</f>
        <v>712.79</v>
      </c>
      <c r="GM5" s="71">
        <f>GetDiscardScore($ER5:EW5,GM$1)</f>
        <v>712.79</v>
      </c>
      <c r="GN5" s="71">
        <f>GetDiscardScore($ER5:EX5,GN$1)</f>
        <v>712.79</v>
      </c>
      <c r="GO5" s="71">
        <f>GetDiscardScore($ER5:EY5,GO$1)</f>
        <v>712.79</v>
      </c>
      <c r="GP5" s="71">
        <f>GetDiscardScore($ER5:EZ5,GP$1)</f>
        <v>712.79</v>
      </c>
      <c r="GQ5" s="71">
        <f>GetDiscardScore($ER5:FA5,GQ$1)</f>
        <v>712.79</v>
      </c>
      <c r="GR5" s="71">
        <f>GetDiscardScore($ER5:FB5,GR$1)</f>
        <v>712.79</v>
      </c>
      <c r="GS5" s="71">
        <f>GetDiscardScore($ER5:FC5,GS$1)</f>
        <v>712.79</v>
      </c>
      <c r="GT5" s="71">
        <f>GetDiscardScore($ER5:FD5,GT$1)</f>
        <v>712.79</v>
      </c>
      <c r="GU5" s="71">
        <f>GetDiscardScore($ER5:FE5,GU$1)</f>
        <v>712.79</v>
      </c>
      <c r="GV5" s="71">
        <f>GetDiscardScore($ER5:FF5,GV$1)</f>
        <v>1448.87</v>
      </c>
      <c r="GW5" s="71">
        <f>GetDiscardScore($ER5:FG5,GW$1)</f>
        <v>1448.87</v>
      </c>
      <c r="GX5" s="71">
        <f>GetDiscardScore($ER5:FH5,GX$1)</f>
        <v>1448.87</v>
      </c>
      <c r="GY5" s="71">
        <f>GetDiscardScore($ER5:FI5,GY$1)</f>
        <v>1448.87</v>
      </c>
      <c r="GZ5" s="71">
        <f>GetDiscardScore($ER5:FJ5,GZ$1)</f>
        <v>1448.87</v>
      </c>
      <c r="HA5" s="71">
        <f>GetDiscardScore($ER5:FK5,HA$1)</f>
        <v>1448.87</v>
      </c>
      <c r="HB5" s="73">
        <f ca="1">IF(AND($C$2&gt;0,B5&lt;&gt;""),ROUND(SUM(INDIRECT(EQ5))+SUM(INDIRECT(FL5))-SUM(INDIRECT(GG5)),2),"")</f>
        <v>15923.12</v>
      </c>
      <c r="HC5" s="72">
        <f ca="1">IF(HB5&lt;&gt;"",RANK(HB5,HB$5:INDIRECT(HC$1,TRUE),0),"")</f>
        <v>5</v>
      </c>
      <c r="HD5" s="70" t="str">
        <f ca="1">IF(HB5&lt;&gt;"",GetDiscardRounds(INDIRECT(EQ5),INDIRECT($GG$1)),"")</f>
        <v>5,2</v>
      </c>
    </row>
    <row r="6" spans="1:212" s="51" customFormat="1" ht="11.25">
      <c r="A6" s="41">
        <v>2</v>
      </c>
      <c r="B6" s="41" t="s">
        <v>220</v>
      </c>
      <c r="C6" s="51">
        <v>24</v>
      </c>
      <c r="D6" s="42">
        <f aca="true" t="shared" si="22" ref="D6:D34">HB6</f>
        <v>16465.34</v>
      </c>
      <c r="E6" s="69">
        <f aca="true" t="shared" si="23" ref="E6:E34">IF($C$2&gt;0,HC6,"")</f>
        <v>2</v>
      </c>
      <c r="F6" s="99" t="str">
        <f t="shared" si="0"/>
        <v>10,3</v>
      </c>
      <c r="G6" s="111">
        <v>70.18</v>
      </c>
      <c r="H6" s="109">
        <f>IF(AND('Raw Data'!E4&lt;&gt;"",'Raw Data'!E4&lt;&gt;0),'Raw Data'!E4,"")</f>
      </c>
      <c r="I6" s="97">
        <f>IF(AND(G6&lt;&gt;"",G6&gt;0),IF(Title!$K$1=0,ROUNDDOWN((1000*G$1)/G6,2),ROUND((1000*G$1)/G6,2)),IF(G6="","",0))</f>
        <v>782.27</v>
      </c>
      <c r="J6" s="51">
        <f ca="1">IF(K6&lt;&gt;0,RANK(K6,K$5:INDIRECT(J$1,TRUE)),"")</f>
        <v>6</v>
      </c>
      <c r="K6" s="71">
        <f t="shared" si="1"/>
        <v>782.27</v>
      </c>
      <c r="L6" s="71">
        <f t="shared" si="2"/>
        <v>782.27</v>
      </c>
      <c r="M6" s="104">
        <f ca="1">IF(L6&lt;&gt;"",RANK(L6,L$5:INDIRECT(M$1,TRUE)),"")</f>
        <v>6</v>
      </c>
      <c r="N6" s="111">
        <f>IF(AND('Raw Data'!F4&lt;&gt;"",'Raw Data'!F4&lt;&gt;0),ROUNDDOWN('Raw Data'!F4,Title!$M$1),"")</f>
        <v>76.04</v>
      </c>
      <c r="O6" s="109">
        <f>IF(AND('Raw Data'!G4&lt;&gt;"",'Raw Data'!G4&lt;&gt;0),'Raw Data'!G4,"")</f>
      </c>
      <c r="P6" s="97">
        <f>IF(AND(N6&gt;0,N6&lt;&gt;""),IF(Title!$K$1=0,ROUNDDOWN((1000*N$1)/N6,2),ROUND((1000*N$1)/N6,2)),IF(N6="","",0))</f>
        <v>794.84</v>
      </c>
      <c r="Q6" s="51">
        <f ca="1">IF(OR(N6&lt;&gt;"",O6&lt;&gt;""),RANK(R6,R$5:INDIRECT(Q$1,TRUE)),"")</f>
        <v>6</v>
      </c>
      <c r="R6" s="71">
        <f aca="true" t="shared" si="24" ref="R6:R34">IF(AND(O6&lt;&gt;"",P6&lt;&gt;""),P6-O6,IF(AND(O6&lt;&gt;"",P6=""),0-O6,IF(P6&lt;&gt;"",P6,"")))</f>
        <v>794.84</v>
      </c>
      <c r="S6" s="71">
        <f t="shared" si="3"/>
        <v>1577.11</v>
      </c>
      <c r="T6" s="104">
        <f ca="1">IF(S6&lt;&gt;"",RANK(S6,S$5:INDIRECT(T$1,TRUE)),"")</f>
        <v>6</v>
      </c>
      <c r="U6" s="111">
        <f>IF(AND('Raw Data'!H4&lt;&gt;"",'Raw Data'!H4&lt;&gt;0),ROUNDDOWN('Raw Data'!H4,Title!$M$1),"")</f>
        <v>80.62</v>
      </c>
      <c r="V6" s="109">
        <f>IF(AND('Raw Data'!I4&lt;&gt;"",'Raw Data'!I4&lt;&gt;0),'Raw Data'!I4,"")</f>
      </c>
      <c r="W6" s="97">
        <f>IF(AND(U6&gt;0,U6&lt;&gt;""),IF(Title!$K$1=0,ROUNDDOWN((1000*U$1)/U6,2),ROUND((1000*U$1)/U6,2)),IF(U6="","",0))</f>
        <v>730.46</v>
      </c>
      <c r="X6" s="51">
        <f ca="1">IF(OR(U6&lt;&gt;"",V6&lt;&gt;""),RANK(Y6,Y$5:INDIRECT(X$1,TRUE)),"")</f>
        <v>7</v>
      </c>
      <c r="Y6" s="71">
        <f aca="true" t="shared" si="25" ref="Y6:Y34">IF(AND(V6&lt;&gt;"",W6&lt;&gt;""),W6-V6,IF(AND(V6&lt;&gt;"",W6=""),0-V6,IF(W6&lt;&gt;"",W6,"")))</f>
        <v>730.46</v>
      </c>
      <c r="Z6" s="71">
        <f t="shared" si="4"/>
        <v>2307.57</v>
      </c>
      <c r="AA6" s="104">
        <f ca="1">IF(Z6&lt;&gt;"",RANK(Z6,Z$5:INDIRECT(AA$1,TRUE)),"")</f>
        <v>7</v>
      </c>
      <c r="AB6" s="111">
        <f>IF(AND('Raw Data'!J4&lt;&gt;"",'Raw Data'!J4&lt;&gt;0),ROUNDDOWN('Raw Data'!J4,Title!$M$1),"")</f>
        <v>53.87</v>
      </c>
      <c r="AC6" s="109">
        <f>IF(AND('Raw Data'!K4&lt;&gt;"",'Raw Data'!K4&lt;&gt;0),'Raw Data'!K4,"")</f>
      </c>
      <c r="AD6" s="97">
        <f>IF(AND(AB6&gt;0,AB6&lt;&gt;""),IF(Title!$K$1=0,ROUNDDOWN((1000*AB$1)/AB6,2),ROUND((1000*AB$1)/AB6,2)),IF(AB6="","",0))</f>
        <v>959.53</v>
      </c>
      <c r="AE6" s="51">
        <f ca="1">IF(OR(AB6&lt;&gt;"",AC6&lt;&gt;""),RANK(AF6,AF$5:INDIRECT(AE$1,TRUE)),"")</f>
        <v>2</v>
      </c>
      <c r="AF6" s="71">
        <f aca="true" t="shared" si="26" ref="AF6:AF34">IF(AND(AC6&lt;&gt;"",AD6&lt;&gt;""),AD6-AC6,IF(AND(AC6&lt;&gt;"",AD6=""),0-AC6,IF(AD6&lt;&gt;"",AD6,"")))</f>
        <v>959.53</v>
      </c>
      <c r="AG6" s="71">
        <f t="shared" si="5"/>
        <v>2536.64</v>
      </c>
      <c r="AH6" s="104">
        <f ca="1">IF(AG6&lt;&gt;"",RANK(AG6,AG$5:INDIRECT(AH$1,TRUE)),"")</f>
        <v>7</v>
      </c>
      <c r="AI6" s="111">
        <f>IF(AND('Raw Data'!L4&lt;&gt;"",'Raw Data'!L4&lt;&gt;0),ROUNDDOWN('Raw Data'!L4,Title!$M$1),"")</f>
        <v>55.83</v>
      </c>
      <c r="AJ6" s="109">
        <f>IF(AND('Raw Data'!M4&lt;&gt;"",'Raw Data'!M4&lt;&gt;0),'Raw Data'!M4,"")</f>
      </c>
      <c r="AK6" s="97">
        <f>IF(AND(AI6&gt;0,AI6&lt;&gt;""),IF(Title!$K$1=0,ROUNDDOWN((1000*AI$1)/AI6,2),ROUND((1000*AI$1)/AI6,2)),IF(AI6="","",0))</f>
        <v>928.17</v>
      </c>
      <c r="AL6" s="51">
        <f ca="1">IF(OR(AI6&lt;&gt;"",AJ6&lt;&gt;""),RANK(AM6,AM$5:INDIRECT(AL$1,TRUE)),"")</f>
        <v>3</v>
      </c>
      <c r="AM6" s="71">
        <f aca="true" t="shared" si="27" ref="AM6:AM34">IF(AND(AJ6&lt;&gt;"",AK6&lt;&gt;""),AK6-AJ6,IF(AND(AJ6&lt;&gt;"",AK6=""),0-AJ6,IF(AK6&lt;&gt;"",AK6,"")))</f>
        <v>928.17</v>
      </c>
      <c r="AN6" s="71">
        <f t="shared" si="6"/>
        <v>3464.81</v>
      </c>
      <c r="AO6" s="104">
        <f ca="1">IF(AN6&lt;&gt;"",RANK(AN6,AN$5:INDIRECT(AO$1,TRUE)),"")</f>
        <v>6</v>
      </c>
      <c r="AP6" s="111">
        <f>IF(AND('Raw Data'!N4&lt;&gt;"",'Raw Data'!N4&lt;&gt;0),ROUNDDOWN('Raw Data'!N4,Title!$M$1),"")</f>
        <v>52.37</v>
      </c>
      <c r="AQ6" s="109">
        <f>IF(AND('Raw Data'!O4&lt;&gt;"",'Raw Data'!O4&lt;&gt;0),'Raw Data'!O4,"")</f>
      </c>
      <c r="AR6" s="97">
        <f>IF(AND(AP6&gt;0,AP6&lt;&gt;""),IF(Title!$K$1=0,ROUNDDOWN((1000*AP$1)/AP6,2),ROUND((1000*AP$1)/AP6,2)),IF(AP6="","",0))</f>
        <v>941.76</v>
      </c>
      <c r="AS6" s="51">
        <f ca="1">IF(OR(AP6&lt;&gt;"",AQ6&lt;&gt;""),RANK(AT6,AT$5:INDIRECT(AS$1,TRUE)),"")</f>
        <v>2</v>
      </c>
      <c r="AT6" s="71">
        <f aca="true" t="shared" si="28" ref="AT6:AT34">IF(AND(AQ6&lt;&gt;"",AR6&lt;&gt;""),AR6-AQ6,IF(AND(AQ6&lt;&gt;"",AR6=""),0-AQ6,IF(AR6&lt;&gt;"",AR6,"")))</f>
        <v>941.76</v>
      </c>
      <c r="AU6" s="71">
        <f t="shared" si="7"/>
        <v>4406.57</v>
      </c>
      <c r="AV6" s="104">
        <f ca="1">IF(AU6&lt;&gt;"",RANK(AU6,AU$5:INDIRECT(AV$1,TRUE)),"")</f>
        <v>4</v>
      </c>
      <c r="AW6" s="111">
        <f>IF(AND('Raw Data'!P4&lt;&gt;"",'Raw Data'!P4&lt;&gt;0),ROUNDDOWN('Raw Data'!P4,Title!$M$1),"")</f>
        <v>52.18</v>
      </c>
      <c r="AX6" s="109">
        <f>IF(AND('Raw Data'!Q4&lt;&gt;"",'Raw Data'!Q4&lt;&gt;0),'Raw Data'!Q4,"")</f>
      </c>
      <c r="AY6" s="97">
        <f>IF(AND(AW6&gt;0,AW6&lt;&gt;""),IF(Title!$K$1=0,ROUNDDOWN((1000*AW$1)/AW6,2),ROUND((1000*AW$1)/AW6,2)),IF(AW6="","",0))</f>
        <v>966.27</v>
      </c>
      <c r="AZ6" s="51">
        <f ca="1">IF(OR(AW6&lt;&gt;"",AX6&lt;&gt;""),RANK(BA6,BA$5:INDIRECT(AZ$1,TRUE)),"")</f>
        <v>3</v>
      </c>
      <c r="BA6" s="71">
        <f aca="true" t="shared" si="29" ref="BA6:BA34">IF(AND(AX6&lt;&gt;"",AY6&lt;&gt;""),AY6-AX6,IF(AND(AX6&lt;&gt;"",AY6=""),0-AX6,IF(AY6&lt;&gt;"",AY6,"")))</f>
        <v>966.27</v>
      </c>
      <c r="BB6" s="71">
        <f t="shared" si="8"/>
        <v>5372.84</v>
      </c>
      <c r="BC6" s="104">
        <f ca="1">IF(BB6&lt;&gt;"",RANK(BB6,BB$5:INDIRECT(BC$1,TRUE)),"")</f>
        <v>2</v>
      </c>
      <c r="BD6" s="111">
        <f>IF(AND('Raw Data'!R4&lt;&gt;"",'Raw Data'!R4&lt;&gt;0),ROUNDDOWN('Raw Data'!R4,Title!$M$1),"")</f>
        <v>51.05</v>
      </c>
      <c r="BE6" s="109">
        <f>IF(AND('Raw Data'!S4&lt;&gt;"",'Raw Data'!S4&lt;&gt;0),'Raw Data'!S4,"")</f>
      </c>
      <c r="BF6" s="97">
        <f>IF(AND(BD6&gt;0,BD6&lt;&gt;""),IF(Title!$K$1=0,ROUNDDOWN((1000*BD$1)/BD6,2),ROUND((1000*BD$1)/BD6,2)),IF(BD6="","",0))</f>
        <v>1000</v>
      </c>
      <c r="BG6" s="51">
        <f ca="1">IF(OR(BD6&lt;&gt;"",BE6&lt;&gt;""),RANK(BH6,BH$5:INDIRECT(BG$1,TRUE)),"")</f>
        <v>1</v>
      </c>
      <c r="BH6" s="71">
        <f aca="true" t="shared" si="30" ref="BH6:BH34">IF(AND(BE6&lt;&gt;"",BF6&lt;&gt;""),BF6-BE6,IF(AND(BE6&lt;&gt;"",BF6=""),0-BE6,IF(BF6&lt;&gt;"",BF6,"")))</f>
        <v>1000</v>
      </c>
      <c r="BI6" s="71">
        <f t="shared" si="9"/>
        <v>6372.84</v>
      </c>
      <c r="BJ6" s="104">
        <f ca="1">IF(BI6&lt;&gt;"",RANK(BI6,BI$5:INDIRECT(BJ$1,TRUE)),"")</f>
        <v>2</v>
      </c>
      <c r="BK6" s="111">
        <f>IF(AND('Raw Data'!T4&lt;&gt;"",'Raw Data'!T4&lt;&gt;0),ROUNDDOWN('Raw Data'!T4,Title!$M$1),"")</f>
        <v>60.08</v>
      </c>
      <c r="BL6" s="109">
        <f>IF(AND('Raw Data'!U4&lt;&gt;"",'Raw Data'!U4&lt;&gt;0),'Raw Data'!U4,"")</f>
      </c>
      <c r="BM6" s="97">
        <f aca="true" t="shared" si="31" ref="BM6:BM34">IF(AND(BK6&gt;0,BK6&lt;&gt;""),ROUNDDOWN((1000*BK$1)/BK6,2),IF(BK6="","",0))</f>
        <v>801.76</v>
      </c>
      <c r="BN6" s="51">
        <f ca="1">IF(OR(BK6&lt;&gt;"",BL6&lt;&gt;""),RANK(BO6,BO$5:INDIRECT(BN$1,TRUE)),"")</f>
        <v>5</v>
      </c>
      <c r="BO6" s="71">
        <f aca="true" t="shared" si="32" ref="BO6:BO34">IF(AND(BL6&lt;&gt;"",BM6&lt;&gt;""),BM6-BL6,IF(AND(BL6&lt;&gt;"",BM6=""),0-BL6,IF(BM6&lt;&gt;"",BM6,"")))</f>
        <v>801.76</v>
      </c>
      <c r="BP6" s="71">
        <f t="shared" si="10"/>
        <v>7174.6</v>
      </c>
      <c r="BQ6" s="104">
        <f ca="1">IF(BP6&lt;&gt;"",RANK(BP6,BP$5:INDIRECT(BQ$1,TRUE)),"")</f>
        <v>3</v>
      </c>
      <c r="BR6" s="111">
        <f>IF(AND('Raw Data'!V4&lt;&gt;"",'Raw Data'!V4&lt;&gt;0),ROUNDDOWN('Raw Data'!V4,Title!$M$1),"")</f>
        <v>71.33</v>
      </c>
      <c r="BS6" s="109">
        <f>IF(AND('Raw Data'!W4&lt;&gt;"",'Raw Data'!W4&lt;&gt;0),'Raw Data'!W4,"")</f>
      </c>
      <c r="BT6" s="97">
        <f>IF(AND(BR6&gt;0,BR6&lt;&gt;""),IF(Title!$K$1=0,ROUNDDOWN((1000*BR$1)/BR6,2),ROUND((1000*BR$1)/BR6,2)),IF(BR6="","",0))</f>
        <v>670.54</v>
      </c>
      <c r="BU6" s="51">
        <f ca="1">IF(OR(BR6&lt;&gt;"",BS6&lt;&gt;""),RANK(BV6,BV$5:INDIRECT(BU$1,TRUE)),"")</f>
        <v>8</v>
      </c>
      <c r="BV6" s="71">
        <f aca="true" t="shared" si="33" ref="BV6:BV34">IF(AND(BS6&lt;&gt;"",BT6&lt;&gt;""),BT6-BS6,IF(AND(BS6&lt;&gt;"",BT6=""),0-BS6,IF(BT6&lt;&gt;"",BT6,"")))</f>
        <v>670.54</v>
      </c>
      <c r="BW6" s="71">
        <f t="shared" si="11"/>
        <v>7905.06</v>
      </c>
      <c r="BX6" s="104">
        <f ca="1">IF(BW6&lt;&gt;"",RANK(BW6,BW$5:INDIRECT(BX$1,TRUE)),"")</f>
        <v>3</v>
      </c>
      <c r="BY6" s="111">
        <f>IF(AND('Raw Data'!X4&lt;&gt;"",'Raw Data'!X4&lt;&gt;0),ROUNDDOWN('Raw Data'!X4,Title!$M$1),"")</f>
        <v>61.43</v>
      </c>
      <c r="BZ6" s="109">
        <f>IF(AND('Raw Data'!Y4&lt;&gt;"",'Raw Data'!Y4&lt;&gt;0),'Raw Data'!Y4,"")</f>
      </c>
      <c r="CA6" s="97">
        <f>IF(AND(BY6&gt;0,BY6&lt;&gt;""),IF(Title!$K$1=0,ROUNDDOWN((1000*BY$1)/BY6,2),ROUND((1000*BY$1)/BY6,2)),IF(BY6="","",0))</f>
        <v>816.21</v>
      </c>
      <c r="CB6" s="51">
        <f ca="1">IF(OR(BY6&lt;&gt;"",BZ6&lt;&gt;""),RANK(CC6,CC$5:INDIRECT(CB$1,TRUE)),"")</f>
        <v>8</v>
      </c>
      <c r="CC6" s="71">
        <f aca="true" t="shared" si="34" ref="CC6:CC34">IF(AND(BZ6&lt;&gt;"",CA6&lt;&gt;""),CA6-BZ6,IF(AND(BZ6&lt;&gt;"",CA6=""),0-BZ6,IF(CA6&lt;&gt;"",CA6,"")))</f>
        <v>816.21</v>
      </c>
      <c r="CD6" s="71">
        <f t="shared" si="12"/>
        <v>8721.27</v>
      </c>
      <c r="CE6" s="104">
        <f ca="1">IF(CD6&lt;&gt;"",RANK(CD6,CD$5:INDIRECT(CE$1,TRUE)),"")</f>
        <v>4</v>
      </c>
      <c r="CF6" s="111">
        <f>IF(AND('Raw Data'!Z4&lt;&gt;"",'Raw Data'!Z4&lt;&gt;0),ROUNDDOWN('Raw Data'!Z4,Title!$M$1),"")</f>
        <v>48.76</v>
      </c>
      <c r="CG6" s="109">
        <f>IF(AND('Raw Data'!AA4&lt;&gt;"",'Raw Data'!AA4&lt;&gt;0),'Raw Data'!AA4,"")</f>
      </c>
      <c r="CH6" s="97">
        <f>IF(AND(CF6&gt;0,CF6&lt;&gt;""),IF(Title!$K$1=0,ROUNDDOWN((1000*CF$1)/CF6,2),ROUND((1000*CF$1)/CF6,2)),IF(CF6="","",0))</f>
        <v>1000</v>
      </c>
      <c r="CI6" s="51">
        <f ca="1">IF(OR(CF6&lt;&gt;"",CG6&lt;&gt;""),RANK(CJ6,CJ$5:INDIRECT(CI$1,TRUE)),"")</f>
        <v>1</v>
      </c>
      <c r="CJ6" s="71">
        <f aca="true" t="shared" si="35" ref="CJ6:CJ34">IF(AND(CG6&lt;&gt;"",CH6&lt;&gt;""),CH6-CG6,IF(AND(CG6&lt;&gt;"",CH6=""),0-CG6,IF(CH6&lt;&gt;"",CH6,"")))</f>
        <v>1000</v>
      </c>
      <c r="CK6" s="71">
        <f t="shared" si="13"/>
        <v>9721.27</v>
      </c>
      <c r="CL6" s="104">
        <f ca="1">IF(CK6&lt;&gt;"",RANK(CK6,CK$5:INDIRECT(CL$1,TRUE)),"")</f>
        <v>2</v>
      </c>
      <c r="CM6" s="111">
        <f>IF(AND('Raw Data'!AB4&lt;&gt;"",'Raw Data'!AB4&lt;&gt;0),ROUNDDOWN('Raw Data'!AB4,Title!$M$1),"")</f>
        <v>54.86</v>
      </c>
      <c r="CN6" s="109">
        <f>IF(AND('Raw Data'!AC4&lt;&gt;"",'Raw Data'!AC4&lt;&gt;0),'Raw Data'!AC4,"")</f>
      </c>
      <c r="CO6" s="97">
        <f>IF(AND(CM6&gt;0,CM6&lt;&gt;""),IF(Title!$K$1=0,ROUNDDOWN((1000*CM$1)/CM6,2),ROUND((1000*CM$1)/CM6,2)),IF(CM6="","",0))</f>
        <v>989.97</v>
      </c>
      <c r="CP6" s="51">
        <f ca="1">IF(OR(CM6&lt;&gt;"",CN6&lt;&gt;""),RANK(CQ6,CQ$5:INDIRECT(CP$1,TRUE)),"")</f>
        <v>2</v>
      </c>
      <c r="CQ6" s="71">
        <f aca="true" t="shared" si="36" ref="CQ6:CQ34">IF(AND(CN6&lt;&gt;"",CO6&lt;&gt;""),CO6-CN6,IF(AND(CN6&lt;&gt;"",CO6=""),0-CN6,IF(CO6&lt;&gt;"",CO6,"")))</f>
        <v>989.97</v>
      </c>
      <c r="CR6" s="71">
        <f t="shared" si="14"/>
        <v>10711.24</v>
      </c>
      <c r="CS6" s="104">
        <f ca="1">IF(CR6&lt;&gt;"",RANK(CR6,CR$5:INDIRECT(CS$1,TRUE)),"")</f>
        <v>2</v>
      </c>
      <c r="CT6" s="111">
        <f>IF(AND('Raw Data'!AD4&lt;&gt;"",'Raw Data'!AD4&lt;&gt;0),ROUNDDOWN('Raw Data'!AD4,Title!$M$1),"")</f>
        <v>51.87</v>
      </c>
      <c r="CU6" s="109">
        <f>IF(AND('Raw Data'!AE4&lt;&gt;"",'Raw Data'!AE4&lt;&gt;0),'Raw Data'!AE4,"")</f>
      </c>
      <c r="CV6" s="97">
        <f>IF(AND(CT6&gt;0,CT6&lt;&gt;""),IF(Title!$K$1=0,ROUNDDOWN((1000*CT$1)/CT6,2),ROUND((1000*CT$1)/CT6,2)),IF(CT6="","",0))</f>
        <v>1000</v>
      </c>
      <c r="CW6" s="51">
        <f ca="1">IF(OR(CT6&lt;&gt;"",CU6&lt;&gt;""),RANK(CX6,CX$5:INDIRECT(CW$1,TRUE)),"")</f>
        <v>1</v>
      </c>
      <c r="CX6" s="71">
        <f aca="true" t="shared" si="37" ref="CX6:CX34">IF(AND(CU6&lt;&gt;"",CV6&lt;&gt;""),CV6-CU6,IF(AND(CU6&lt;&gt;"",CV6=""),0-CU6,IF(CV6&lt;&gt;"",CV6,"")))</f>
        <v>1000</v>
      </c>
      <c r="CY6" s="71">
        <f t="shared" si="15"/>
        <v>11711.24</v>
      </c>
      <c r="CZ6" s="104">
        <f ca="1">IF(CY6&lt;&gt;"",RANK(CY6,CY$5:INDIRECT(CZ$1,TRUE)),"")</f>
        <v>2</v>
      </c>
      <c r="DA6" s="111">
        <f>IF(AND('Raw Data'!AF4&lt;&gt;"",'Raw Data'!AF4&lt;&gt;0),ROUNDDOWN('Raw Data'!AF4,Title!$M$1),"")</f>
        <v>48.3</v>
      </c>
      <c r="DB6" s="109">
        <f>IF(AND('Raw Data'!AG4&lt;&gt;"",'Raw Data'!AG4&lt;&gt;0),'Raw Data'!AG4,"")</f>
      </c>
      <c r="DC6" s="97">
        <f>IF(AND(DA6&gt;0,DA6&lt;&gt;""),IF(Title!$K$1=0,ROUNDDOWN((1000*DA$1)/DA6,2),ROUND((1000*DA$1)/DA6,2)),IF(DA6="","",0))</f>
        <v>1000</v>
      </c>
      <c r="DD6" s="51">
        <f ca="1">IF(OR(DA6&lt;&gt;"",DB6&lt;&gt;""),RANK(DE6,DE$5:INDIRECT(DD$1,TRUE)),"")</f>
        <v>1</v>
      </c>
      <c r="DE6" s="71">
        <f aca="true" t="shared" si="38" ref="DE6:DE34">IF(AND(DB6&lt;&gt;"",DC6&lt;&gt;""),DC6-DB6,IF(AND(DB6&lt;&gt;"",DC6=""),0-DB6,IF(DC6&lt;&gt;"",DC6,"")))</f>
        <v>1000</v>
      </c>
      <c r="DF6" s="71">
        <f t="shared" si="16"/>
        <v>11980.78</v>
      </c>
      <c r="DG6" s="104">
        <f ca="1">IF(DF6&lt;&gt;"",RANK(DF6,DF$5:INDIRECT(DG$1,TRUE)),"")</f>
        <v>2</v>
      </c>
      <c r="DH6" s="111">
        <f>IF(AND('Raw Data'!AH4&lt;&gt;"",'Raw Data'!AH4&lt;&gt;0),ROUNDDOWN('Raw Data'!AH4,Title!$M$1),"")</f>
        <v>56.13</v>
      </c>
      <c r="DI6" s="109">
        <f>IF(AND('Raw Data'!AI4&lt;&gt;"",'Raw Data'!AI4&lt;&gt;0),'Raw Data'!AI4,"")</f>
      </c>
      <c r="DJ6" s="97">
        <f>IF(AND(DH6&gt;0,DH6&lt;&gt;""),IF(Title!$K$1=0,ROUNDDOWN((1000*DH$1)/DH6,2),ROUND((1000*DH$1)/DH6,2)),IF(DH6="","",0))</f>
        <v>883.3</v>
      </c>
      <c r="DK6" s="51">
        <f ca="1">IF(OR(DH6&lt;&gt;"",DI6&lt;&gt;""),RANK(DL6,DL$5:INDIRECT(DK$1,TRUE)),"")</f>
        <v>5</v>
      </c>
      <c r="DL6" s="71">
        <f aca="true" t="shared" si="39" ref="DL6:DL34">IF(AND(DI6&lt;&gt;"",DJ6&lt;&gt;""),DJ6-DI6,IF(AND(DI6&lt;&gt;"",DJ6=""),0-DI6,IF(DJ6&lt;&gt;"",DJ6,"")))</f>
        <v>883.3</v>
      </c>
      <c r="DM6" s="71">
        <f t="shared" si="17"/>
        <v>12864.08</v>
      </c>
      <c r="DN6" s="104">
        <f ca="1">IF(DM6&lt;&gt;"",RANK(DM6,DM$5:INDIRECT(DN$1,TRUE)),"")</f>
        <v>2</v>
      </c>
      <c r="DO6" s="111">
        <f>IF(AND('Raw Data'!AJ4&lt;&gt;"",'Raw Data'!AJ4&lt;&gt;0),ROUNDDOWN('Raw Data'!AJ4,Title!$M$1),"")</f>
        <v>60.08</v>
      </c>
      <c r="DP6" s="109">
        <f>IF(AND('Raw Data'!AK4&lt;&gt;"",'Raw Data'!AK4&lt;&gt;0),'Raw Data'!AK4,"")</f>
      </c>
      <c r="DQ6" s="97">
        <f>IF(AND(DO6&gt;0,DO6&lt;&gt;""),IF(Title!$K$1=0,ROUNDDOWN((1000*DO$1)/DO6,2),ROUND((1000*DO$1)/DO6,2)),IF(DO6="","",0))</f>
        <v>863.84</v>
      </c>
      <c r="DR6" s="51">
        <f ca="1">IF(OR(DO6&lt;&gt;"",DP6&lt;&gt;""),RANK(DS6,DS$5:INDIRECT(DR$1,TRUE)),"")</f>
        <v>6</v>
      </c>
      <c r="DS6" s="71">
        <f aca="true" t="shared" si="40" ref="DS6:DS34">IF(AND(DP6&lt;&gt;"",DQ6&lt;&gt;""),DQ6-DP6,IF(AND(DP6&lt;&gt;"",DQ6=""),0-DP6,IF(DQ6&lt;&gt;"",DQ6,"")))</f>
        <v>863.84</v>
      </c>
      <c r="DT6" s="71">
        <f t="shared" si="18"/>
        <v>13727.92</v>
      </c>
      <c r="DU6" s="104">
        <f ca="1">IF(DT6&lt;&gt;"",RANK(DT6,DT$5:INDIRECT(DU$1,TRUE)),"")</f>
        <v>2</v>
      </c>
      <c r="DV6" s="111">
        <f>IF(AND('Raw Data'!AL4&lt;&gt;"",'Raw Data'!AL4&lt;&gt;0),ROUNDDOWN('Raw Data'!AL4,Title!$M$1),"")</f>
        <v>56.7</v>
      </c>
      <c r="DW6" s="109">
        <f>IF(AND('Raw Data'!AM4&lt;&gt;"",'Raw Data'!AM4&lt;&gt;0),'Raw Data'!AM4,"")</f>
      </c>
      <c r="DX6" s="97">
        <f>IF(AND(DV6&gt;0,DV6&lt;&gt;""),IF(Title!$K$1=0,ROUNDDOWN((1000*DV$1)/DV6,2),ROUND((1000*DV$1)/DV6,2)),IF(DV6="","",0))</f>
        <v>874.07</v>
      </c>
      <c r="DY6" s="51">
        <f ca="1">IF(OR(DV6&lt;&gt;"",DW6&lt;&gt;""),RANK(DZ6,DZ$5:INDIRECT(DY$1,TRUE)),"")</f>
        <v>4</v>
      </c>
      <c r="DZ6" s="71">
        <f aca="true" t="shared" si="41" ref="DZ6:DZ34">IF(AND(DW6&lt;&gt;"",DX6&lt;&gt;""),DX6-DW6,IF(AND(DW6&lt;&gt;"",DX6=""),0-DW6,IF(DX6&lt;&gt;"",DX6,"")))</f>
        <v>874.07</v>
      </c>
      <c r="EA6" s="71">
        <f t="shared" si="19"/>
        <v>14601.99</v>
      </c>
      <c r="EB6" s="104">
        <f ca="1">IF(EA6&lt;&gt;"",RANK(EA6,EA$5:INDIRECT(EB$1,TRUE)),"")</f>
        <v>2</v>
      </c>
      <c r="EC6" s="111">
        <f>IF(AND('Raw Data'!AN4&lt;&gt;"",'Raw Data'!AN4&lt;&gt;0),ROUNDDOWN('Raw Data'!AN4,Title!$M$1),"")</f>
        <v>56.99</v>
      </c>
      <c r="ED6" s="109">
        <f>IF(AND('Raw Data'!AO4&lt;&gt;"",'Raw Data'!AO4&lt;&gt;0),'Raw Data'!AO4,"")</f>
      </c>
      <c r="EE6" s="97">
        <f>IF(AND(EC6&gt;0,EC6&lt;&gt;""),IF(Title!$K$1=0,ROUNDDOWN((1000*EC$1)/EC6,2),ROUND((1000*EC$1)/EC6,2)),IF(EC6="","",0))</f>
        <v>925.6</v>
      </c>
      <c r="EF6" s="51">
        <f ca="1">IF(OR(EC6&lt;&gt;"",ED6&lt;&gt;""),RANK(EG6,EG$5:INDIRECT(EF$1,TRUE)),"")</f>
        <v>6</v>
      </c>
      <c r="EG6" s="71">
        <f aca="true" t="shared" si="42" ref="EG6:EG34">IF(AND(ED6&lt;&gt;"",EE6&lt;&gt;""),EE6-ED6,IF(AND(ED6&lt;&gt;"",EE6=""),0-ED6,IF(EE6&lt;&gt;"",EE6,"")))</f>
        <v>925.6</v>
      </c>
      <c r="EH6" s="71">
        <f t="shared" si="20"/>
        <v>15527.59</v>
      </c>
      <c r="EI6" s="104">
        <f ca="1">IF(EH6&lt;&gt;"",RANK(EH6,EH$5:INDIRECT(EI$1,TRUE)),"")</f>
        <v>2</v>
      </c>
      <c r="EJ6" s="111">
        <f>IF(AND('Raw Data'!AP4&lt;&gt;"",'Raw Data'!AP4&lt;&gt;0),ROUNDDOWN('Raw Data'!AP4,Title!$M$1),"")</f>
        <v>55.75</v>
      </c>
      <c r="EK6" s="106">
        <f>IF(AND('Raw Data'!AQ4&lt;&gt;"",'Raw Data'!AQ4&lt;&gt;0),'Raw Data'!AQ4,"")</f>
      </c>
      <c r="EL6" s="97">
        <f>IF(AND(EJ6&gt;0,EJ6&lt;&gt;""),IF(Title!$K$1=0,ROUNDDOWN((1000*EJ$1)/EJ6,2),ROUND((1000*EJ$1)/EJ6,2)),IF(EJ6="","",0))</f>
        <v>937.75</v>
      </c>
      <c r="EM6" s="51">
        <f ca="1">IF(OR(EJ6&lt;&gt;"",EK6&lt;&gt;""),RANK(EN6,EN$5:INDIRECT(EM$1,TRUE)),"")</f>
        <v>5</v>
      </c>
      <c r="EN6" s="71">
        <f aca="true" t="shared" si="43" ref="EN6:EN34">IF(AND(EK6&lt;&gt;"",EL6&lt;&gt;""),EL6-EK6,IF(AND(EK6&lt;&gt;"",EL6=""),0-EK6,IF(EL6&lt;&gt;"",EL6,"")))</f>
        <v>937.75</v>
      </c>
      <c r="EO6" s="71">
        <f t="shared" si="21"/>
        <v>16465.34</v>
      </c>
      <c r="EP6" s="104">
        <f ca="1">IF(EO6&lt;&gt;"",RANK(EO6,EO$5:INDIRECT(EP$1,TRUE)),"")</f>
        <v>2</v>
      </c>
      <c r="EQ6" s="51" t="str">
        <f aca="true" t="shared" si="44" ref="EQ6:EQ34">ADDRESS(ROW(),COLUMN()+1,1,TRUE)&amp;":"&amp;ADDRESS(ROW(),COLUMN()+$C$2,1,TRUE)</f>
        <v>$ER$6:$FK$6</v>
      </c>
      <c r="ER6" s="71">
        <f aca="true" t="shared" si="45" ref="ER6:ER34">SUM(I6)</f>
        <v>782.27</v>
      </c>
      <c r="ES6" s="71">
        <f aca="true" t="shared" si="46" ref="ES6:ES34">SUM(P6)</f>
        <v>794.84</v>
      </c>
      <c r="ET6" s="71">
        <f aca="true" t="shared" si="47" ref="ET6:ET34">SUM(W6)</f>
        <v>730.46</v>
      </c>
      <c r="EU6" s="71">
        <f aca="true" t="shared" si="48" ref="EU6:EU34">SUM(AD6)</f>
        <v>959.53</v>
      </c>
      <c r="EV6" s="71">
        <f aca="true" t="shared" si="49" ref="EV6:EV34">SUM(AK6)</f>
        <v>928.17</v>
      </c>
      <c r="EW6" s="71">
        <f aca="true" t="shared" si="50" ref="EW6:EW34">SUM(AR6)</f>
        <v>941.76</v>
      </c>
      <c r="EX6" s="71">
        <f aca="true" t="shared" si="51" ref="EX6:EX34">SUM(AY6)</f>
        <v>966.27</v>
      </c>
      <c r="EY6" s="71">
        <f aca="true" t="shared" si="52" ref="EY6:EY34">SUM(BF6)</f>
        <v>1000</v>
      </c>
      <c r="EZ6" s="71">
        <f aca="true" t="shared" si="53" ref="EZ6:EZ34">SUM(BM6)</f>
        <v>801.76</v>
      </c>
      <c r="FA6" s="71">
        <f aca="true" t="shared" si="54" ref="FA6:FA34">SUM(BT6)</f>
        <v>670.54</v>
      </c>
      <c r="FB6" s="71">
        <f aca="true" t="shared" si="55" ref="FB6:FB34">SUM(CA6)</f>
        <v>816.21</v>
      </c>
      <c r="FC6" s="71">
        <f aca="true" t="shared" si="56" ref="FC6:FC34">SUM(CH6)</f>
        <v>1000</v>
      </c>
      <c r="FD6" s="71">
        <f aca="true" t="shared" si="57" ref="FD6:FD34">SUM(CO6)</f>
        <v>989.97</v>
      </c>
      <c r="FE6" s="71">
        <f aca="true" t="shared" si="58" ref="FE6:FE34">SUM(CV6)</f>
        <v>1000</v>
      </c>
      <c r="FF6" s="71">
        <f aca="true" t="shared" si="59" ref="FF6:FF34">SUM(DC6)</f>
        <v>1000</v>
      </c>
      <c r="FG6" s="71">
        <f aca="true" t="shared" si="60" ref="FG6:FG34">SUM(DJ6)</f>
        <v>883.3</v>
      </c>
      <c r="FH6" s="71">
        <f aca="true" t="shared" si="61" ref="FH6:FH34">SUM(DQ6)</f>
        <v>863.84</v>
      </c>
      <c r="FI6" s="71">
        <f aca="true" t="shared" si="62" ref="FI6:FI34">SUM(DX6)</f>
        <v>874.07</v>
      </c>
      <c r="FJ6" s="71">
        <f aca="true" t="shared" si="63" ref="FJ6:FJ34">SUM(EE6)</f>
        <v>925.6</v>
      </c>
      <c r="FK6" s="71">
        <f aca="true" t="shared" si="64" ref="FK6:FK34">SUM(EL6)</f>
        <v>937.75</v>
      </c>
      <c r="FL6" s="51" t="str">
        <f aca="true" t="shared" si="65" ref="FL6:FL34">ADDRESS(ROW(),COLUMN()+1,1,TRUE)&amp;":"&amp;ADDRESS(ROW(),COLUMN()+$C$2,1,TRUE)</f>
        <v>$FM$6:$GF$6</v>
      </c>
      <c r="FM6" s="72">
        <f aca="true" t="shared" si="66" ref="FM6:FM34">IF(H6&lt;&gt;"",0-H6,0)</f>
        <v>0</v>
      </c>
      <c r="FN6" s="51">
        <f aca="true" t="shared" si="67" ref="FN6:FN34">IF(O6&lt;&gt;"",0-O6,0)</f>
        <v>0</v>
      </c>
      <c r="FO6" s="51">
        <f aca="true" t="shared" si="68" ref="FO6:FO34">IF(V6&lt;&gt;"",0-V6,0)</f>
        <v>0</v>
      </c>
      <c r="FP6" s="51">
        <f aca="true" t="shared" si="69" ref="FP6:FP34">IF(AC6&lt;&gt;"",0-AC6,0)</f>
        <v>0</v>
      </c>
      <c r="FQ6" s="51">
        <f aca="true" t="shared" si="70" ref="FQ6:FQ34">IF(AJ6&lt;&gt;"",0-AJ6,0)</f>
        <v>0</v>
      </c>
      <c r="FR6" s="51">
        <f aca="true" t="shared" si="71" ref="FR6:FR34">IF(AQ6&lt;&gt;"",0-AQ6,0)</f>
        <v>0</v>
      </c>
      <c r="FS6" s="51">
        <f aca="true" t="shared" si="72" ref="FS6:FS34">IF(AX6&lt;&gt;"",0-AX6,0)</f>
        <v>0</v>
      </c>
      <c r="FT6" s="51">
        <f aca="true" t="shared" si="73" ref="FT6:FT34">IF(BE6&lt;&gt;"",0-BE6,0)</f>
        <v>0</v>
      </c>
      <c r="FU6" s="51">
        <f aca="true" t="shared" si="74" ref="FU6:FU34">IF(BL6&lt;&gt;"",0-BL6,0)</f>
        <v>0</v>
      </c>
      <c r="FV6" s="51">
        <f aca="true" t="shared" si="75" ref="FV6:FV34">IF(BS6&lt;&gt;"",0-BS6,0)</f>
        <v>0</v>
      </c>
      <c r="FW6" s="51">
        <f aca="true" t="shared" si="76" ref="FW6:FW34">IF(BZ6&lt;&gt;"",0-BZ6,0)</f>
        <v>0</v>
      </c>
      <c r="FX6" s="51">
        <f aca="true" t="shared" si="77" ref="FX6:FX34">IF(CG6&lt;&gt;"",0-CG6,0)</f>
        <v>0</v>
      </c>
      <c r="FY6" s="51">
        <f aca="true" t="shared" si="78" ref="FY6:FY34">IF(CN6&lt;&gt;"",0-CN6,0)</f>
        <v>0</v>
      </c>
      <c r="FZ6" s="51">
        <f aca="true" t="shared" si="79" ref="FZ6:FZ34">IF(CU6&lt;&gt;"",0-CU6,0)</f>
        <v>0</v>
      </c>
      <c r="GA6" s="51">
        <f aca="true" t="shared" si="80" ref="GA6:GA34">IF(DB6&lt;&gt;"",0-DB6,0)</f>
        <v>0</v>
      </c>
      <c r="GB6" s="51">
        <f aca="true" t="shared" si="81" ref="GB6:GB34">IF(DI6&lt;&gt;"",0-DI6,0)</f>
        <v>0</v>
      </c>
      <c r="GC6" s="51">
        <f aca="true" t="shared" si="82" ref="GC6:GC34">IF(DP6&lt;&gt;"",0-DP6,0)</f>
        <v>0</v>
      </c>
      <c r="GD6" s="51">
        <f aca="true" t="shared" si="83" ref="GD6:GD34">IF(DW6&lt;&gt;"",0-DW6,0)</f>
        <v>0</v>
      </c>
      <c r="GE6" s="51">
        <f aca="true" t="shared" si="84" ref="GE6:GE34">IF(ED6&lt;&gt;"",0-ED6,0)</f>
        <v>0</v>
      </c>
      <c r="GF6" s="51">
        <f aca="true" t="shared" si="85" ref="GF6:GF34">IF(EK6&lt;&gt;"",0-EK6,0)</f>
        <v>0</v>
      </c>
      <c r="GG6" s="51" t="str">
        <f aca="true" t="shared" si="86" ref="GG6:GG34">ADDRESS(ROW(),COLUMN()+$C$2,4,1)</f>
        <v>HA6</v>
      </c>
      <c r="GH6" s="71">
        <f>GetDiscardScore($ER6:ER6,GH$1)</f>
        <v>0</v>
      </c>
      <c r="GI6" s="71">
        <f>GetDiscardScore($ER6:ES6,GI$1)</f>
        <v>0</v>
      </c>
      <c r="GJ6" s="71">
        <f>GetDiscardScore($ER6:ET6,GJ$1)</f>
        <v>0</v>
      </c>
      <c r="GK6" s="71">
        <f>GetDiscardScore($ER6:EU6,GK$1)</f>
        <v>730.46</v>
      </c>
      <c r="GL6" s="71">
        <f>GetDiscardScore($ER6:EV6,GL$1)</f>
        <v>730.46</v>
      </c>
      <c r="GM6" s="71">
        <f>GetDiscardScore($ER6:EW6,GM$1)</f>
        <v>730.46</v>
      </c>
      <c r="GN6" s="71">
        <f>GetDiscardScore($ER6:EX6,GN$1)</f>
        <v>730.46</v>
      </c>
      <c r="GO6" s="71">
        <f>GetDiscardScore($ER6:EY6,GO$1)</f>
        <v>730.46</v>
      </c>
      <c r="GP6" s="71">
        <f>GetDiscardScore($ER6:EZ6,GP$1)</f>
        <v>730.46</v>
      </c>
      <c r="GQ6" s="71">
        <f>GetDiscardScore($ER6:FA6,GQ$1)</f>
        <v>670.54</v>
      </c>
      <c r="GR6" s="71">
        <f>GetDiscardScore($ER6:FB6,GR$1)</f>
        <v>670.54</v>
      </c>
      <c r="GS6" s="71">
        <f>GetDiscardScore($ER6:FC6,GS$1)</f>
        <v>670.54</v>
      </c>
      <c r="GT6" s="71">
        <f>GetDiscardScore($ER6:FD6,GT$1)</f>
        <v>670.54</v>
      </c>
      <c r="GU6" s="71">
        <f>GetDiscardScore($ER6:FE6,GU$1)</f>
        <v>670.54</v>
      </c>
      <c r="GV6" s="71">
        <f>GetDiscardScore($ER6:FF6,GV$1)</f>
        <v>1401</v>
      </c>
      <c r="GW6" s="71">
        <f>GetDiscardScore($ER6:FG6,GW$1)</f>
        <v>1401</v>
      </c>
      <c r="GX6" s="71">
        <f>GetDiscardScore($ER6:FH6,GX$1)</f>
        <v>1401</v>
      </c>
      <c r="GY6" s="71">
        <f>GetDiscardScore($ER6:FI6,GY$1)</f>
        <v>1401</v>
      </c>
      <c r="GZ6" s="71">
        <f>GetDiscardScore($ER6:FJ6,GZ$1)</f>
        <v>1401</v>
      </c>
      <c r="HA6" s="71">
        <f>GetDiscardScore($ER6:FK6,HA$1)</f>
        <v>1401</v>
      </c>
      <c r="HB6" s="73">
        <f aca="true" ca="1" t="shared" si="87" ref="HB6:HB34">IF(AND($C$2&gt;0,B6&lt;&gt;""),ROUND(SUM(INDIRECT(EQ6))+SUM(INDIRECT(FL6))-SUM(INDIRECT(GG6)),2),"")</f>
        <v>16465.34</v>
      </c>
      <c r="HC6" s="72">
        <f ca="1">IF(HB6&lt;&gt;"",RANK(HB6,HB$5:INDIRECT(HC$1,TRUE),0),"")</f>
        <v>2</v>
      </c>
      <c r="HD6" s="70" t="str">
        <f aca="true" ca="1" t="shared" si="88" ref="HD6:HD34">IF(HB6&lt;&gt;"",GetDiscardRounds(INDIRECT(EQ6),INDIRECT($GG$1)),"")</f>
        <v>10,3</v>
      </c>
    </row>
    <row r="7" spans="1:212" s="51" customFormat="1" ht="11.25">
      <c r="A7" s="41">
        <v>3</v>
      </c>
      <c r="B7" s="41" t="s">
        <v>221</v>
      </c>
      <c r="C7" s="51">
        <v>24</v>
      </c>
      <c r="D7" s="42">
        <f t="shared" si="22"/>
        <v>17333.69</v>
      </c>
      <c r="E7" s="69">
        <f t="shared" si="23"/>
        <v>1</v>
      </c>
      <c r="F7" s="99" t="str">
        <f t="shared" si="0"/>
        <v>14,11</v>
      </c>
      <c r="G7" s="111">
        <v>59.14</v>
      </c>
      <c r="H7" s="109">
        <f>IF(AND('Raw Data'!E5&lt;&gt;"",'Raw Data'!E5&lt;&gt;0),'Raw Data'!E5,"")</f>
      </c>
      <c r="I7" s="97">
        <f>IF(AND(G7&lt;&gt;"",G7&gt;0),IF(Title!$K$1=0,ROUNDDOWN((1000*G$1)/G7,2),ROUND((1000*G$1)/G7,2)),IF(G7="","",0))</f>
        <v>928.3</v>
      </c>
      <c r="J7" s="51">
        <f ca="1">IF(K7&lt;&gt;0,RANK(K7,K$5:INDIRECT(J$1,TRUE)),"")</f>
        <v>2</v>
      </c>
      <c r="K7" s="71">
        <f t="shared" si="1"/>
        <v>928.3</v>
      </c>
      <c r="L7" s="71">
        <f t="shared" si="2"/>
        <v>928.3</v>
      </c>
      <c r="M7" s="104">
        <f ca="1">IF(L7&lt;&gt;"",RANK(L7,L$5:INDIRECT(M$1,TRUE)),"")</f>
        <v>2</v>
      </c>
      <c r="N7" s="111">
        <f>IF(AND('Raw Data'!F5&lt;&gt;"",'Raw Data'!F5&lt;&gt;0),ROUNDDOWN('Raw Data'!F5,Title!$M$1),"")</f>
        <v>69.8</v>
      </c>
      <c r="O7" s="109">
        <f>IF(AND('Raw Data'!G5&lt;&gt;"",'Raw Data'!G5&lt;&gt;0),'Raw Data'!G5,"")</f>
      </c>
      <c r="P7" s="97">
        <f>IF(AND(N7&gt;0,N7&lt;&gt;""),IF(Title!$K$1=0,ROUNDDOWN((1000*N$1)/N7,2),ROUND((1000*N$1)/N7,2)),IF(N7="","",0))</f>
        <v>865.9</v>
      </c>
      <c r="Q7" s="51">
        <f ca="1">IF(OR(N7&lt;&gt;"",O7&lt;&gt;""),RANK(R7,R$5:INDIRECT(Q$1,TRUE)),"")</f>
        <v>3</v>
      </c>
      <c r="R7" s="71">
        <f t="shared" si="24"/>
        <v>865.9</v>
      </c>
      <c r="S7" s="71">
        <f t="shared" si="3"/>
        <v>1794.2</v>
      </c>
      <c r="T7" s="104">
        <f ca="1">IF(S7&lt;&gt;"",RANK(S7,S$5:INDIRECT(T$1,TRUE)),"")</f>
        <v>2</v>
      </c>
      <c r="U7" s="111">
        <f>IF(AND('Raw Data'!H5&lt;&gt;"",'Raw Data'!H5&lt;&gt;0),ROUNDDOWN('Raw Data'!H5,Title!$M$1),"")</f>
        <v>60.58</v>
      </c>
      <c r="V7" s="109">
        <f>IF(AND('Raw Data'!I5&lt;&gt;"",'Raw Data'!I5&lt;&gt;0),'Raw Data'!I5,"")</f>
      </c>
      <c r="W7" s="97">
        <f>IF(AND(U7&gt;0,U7&lt;&gt;""),IF(Title!$K$1=0,ROUNDDOWN((1000*U$1)/U7,2),ROUND((1000*U$1)/U7,2)),IF(U7="","",0))</f>
        <v>972.1</v>
      </c>
      <c r="X7" s="51">
        <f ca="1">IF(OR(U7&lt;&gt;"",V7&lt;&gt;""),RANK(Y7,Y$5:INDIRECT(X$1,TRUE)),"")</f>
        <v>2</v>
      </c>
      <c r="Y7" s="71">
        <f t="shared" si="25"/>
        <v>972.1</v>
      </c>
      <c r="Z7" s="71">
        <f t="shared" si="4"/>
        <v>2766.3</v>
      </c>
      <c r="AA7" s="104">
        <f ca="1">IF(Z7&lt;&gt;"",RANK(Z7,Z$5:INDIRECT(AA$1,TRUE)),"")</f>
        <v>1</v>
      </c>
      <c r="AB7" s="111">
        <f>IF(AND('Raw Data'!J5&lt;&gt;"",'Raw Data'!J5&lt;&gt;0),ROUNDDOWN('Raw Data'!J5,Title!$M$1),"")</f>
        <v>51.69</v>
      </c>
      <c r="AC7" s="109">
        <f>IF(AND('Raw Data'!K5&lt;&gt;"",'Raw Data'!K5&lt;&gt;0),'Raw Data'!K5,"")</f>
      </c>
      <c r="AD7" s="97">
        <f>IF(AND(AB7&gt;0,AB7&lt;&gt;""),IF(Title!$K$1=0,ROUNDDOWN((1000*AB$1)/AB7,2),ROUND((1000*AB$1)/AB7,2)),IF(AB7="","",0))</f>
        <v>1000</v>
      </c>
      <c r="AE7" s="51">
        <f ca="1">IF(OR(AB7&lt;&gt;"",AC7&lt;&gt;""),RANK(AF7,AF$5:INDIRECT(AE$1,TRUE)),"")</f>
        <v>1</v>
      </c>
      <c r="AF7" s="71">
        <f t="shared" si="26"/>
        <v>1000</v>
      </c>
      <c r="AG7" s="71">
        <f t="shared" si="5"/>
        <v>2900.4</v>
      </c>
      <c r="AH7" s="104">
        <f ca="1">IF(AG7&lt;&gt;"",RANK(AG7,AG$5:INDIRECT(AH$1,TRUE)),"")</f>
        <v>1</v>
      </c>
      <c r="AI7" s="111">
        <f>IF(AND('Raw Data'!L5&lt;&gt;"",'Raw Data'!L5&lt;&gt;0),ROUNDDOWN('Raw Data'!L5,Title!$M$1),"")</f>
        <v>51.82</v>
      </c>
      <c r="AJ7" s="109">
        <f>IF(AND('Raw Data'!M5&lt;&gt;"",'Raw Data'!M5&lt;&gt;0),'Raw Data'!M5,"")</f>
      </c>
      <c r="AK7" s="97">
        <f>IF(AND(AI7&gt;0,AI7&lt;&gt;""),IF(Title!$K$1=0,ROUNDDOWN((1000*AI$1)/AI7,2),ROUND((1000*AI$1)/AI7,2)),IF(AI7="","",0))</f>
        <v>1000</v>
      </c>
      <c r="AL7" s="51">
        <f ca="1">IF(OR(AI7&lt;&gt;"",AJ7&lt;&gt;""),RANK(AM7,AM$5:INDIRECT(AL$1,TRUE)),"")</f>
        <v>1</v>
      </c>
      <c r="AM7" s="71">
        <f t="shared" si="27"/>
        <v>1000</v>
      </c>
      <c r="AN7" s="71">
        <f t="shared" si="6"/>
        <v>3900.4</v>
      </c>
      <c r="AO7" s="104">
        <f ca="1">IF(AN7&lt;&gt;"",RANK(AN7,AN$5:INDIRECT(AO$1,TRUE)),"")</f>
        <v>1</v>
      </c>
      <c r="AP7" s="111">
        <f>IF(AND('Raw Data'!N5&lt;&gt;"",'Raw Data'!N5&lt;&gt;0),ROUNDDOWN('Raw Data'!N5,Title!$M$1),"")</f>
        <v>49.32</v>
      </c>
      <c r="AQ7" s="109">
        <f>IF(AND('Raw Data'!O5&lt;&gt;"",'Raw Data'!O5&lt;&gt;0),'Raw Data'!O5,"")</f>
      </c>
      <c r="AR7" s="97">
        <f>IF(AND(AP7&gt;0,AP7&lt;&gt;""),IF(Title!$K$1=0,ROUNDDOWN((1000*AP$1)/AP7,2),ROUND((1000*AP$1)/AP7,2)),IF(AP7="","",0))</f>
        <v>1000</v>
      </c>
      <c r="AS7" s="51">
        <f ca="1">IF(OR(AP7&lt;&gt;"",AQ7&lt;&gt;""),RANK(AT7,AT$5:INDIRECT(AS$1,TRUE)),"")</f>
        <v>1</v>
      </c>
      <c r="AT7" s="71">
        <f t="shared" si="28"/>
        <v>1000</v>
      </c>
      <c r="AU7" s="71">
        <f t="shared" si="7"/>
        <v>4900.4</v>
      </c>
      <c r="AV7" s="104">
        <f ca="1">IF(AU7&lt;&gt;"",RANK(AU7,AU$5:INDIRECT(AV$1,TRUE)),"")</f>
        <v>1</v>
      </c>
      <c r="AW7" s="111">
        <f>IF(AND('Raw Data'!P5&lt;&gt;"",'Raw Data'!P5&lt;&gt;0),ROUNDDOWN('Raw Data'!P5,Title!$M$1),"")</f>
        <v>50.42</v>
      </c>
      <c r="AX7" s="109">
        <f>IF(AND('Raw Data'!Q5&lt;&gt;"",'Raw Data'!Q5&lt;&gt;0),'Raw Data'!Q5,"")</f>
      </c>
      <c r="AY7" s="97">
        <f>IF(AND(AW7&gt;0,AW7&lt;&gt;""),IF(Title!$K$1=0,ROUNDDOWN((1000*AW$1)/AW7,2),ROUND((1000*AW$1)/AW7,2)),IF(AW7="","",0))</f>
        <v>1000</v>
      </c>
      <c r="AZ7" s="51">
        <f ca="1">IF(OR(AW7&lt;&gt;"",AX7&lt;&gt;""),RANK(BA7,BA$5:INDIRECT(AZ$1,TRUE)),"")</f>
        <v>1</v>
      </c>
      <c r="BA7" s="71">
        <f t="shared" si="29"/>
        <v>1000</v>
      </c>
      <c r="BB7" s="71">
        <f t="shared" si="8"/>
        <v>5900.4</v>
      </c>
      <c r="BC7" s="104">
        <f ca="1">IF(BB7&lt;&gt;"",RANK(BB7,BB$5:INDIRECT(BC$1,TRUE)),"")</f>
        <v>1</v>
      </c>
      <c r="BD7" s="111">
        <f>IF(AND('Raw Data'!R5&lt;&gt;"",'Raw Data'!R5&lt;&gt;0),ROUNDDOWN('Raw Data'!R5,Title!$M$1),"")</f>
        <v>58.61</v>
      </c>
      <c r="BE7" s="109">
        <f>IF(AND('Raw Data'!S5&lt;&gt;"",'Raw Data'!S5&lt;&gt;0),'Raw Data'!S5,"")</f>
      </c>
      <c r="BF7" s="97">
        <f>IF(AND(BD7&gt;0,BD7&lt;&gt;""),IF(Title!$K$1=0,ROUNDDOWN((1000*BD$1)/BD7,2),ROUND((1000*BD$1)/BD7,2)),IF(BD7="","",0))</f>
        <v>871.01</v>
      </c>
      <c r="BG7" s="51">
        <f ca="1">IF(OR(BD7&lt;&gt;"",BE7&lt;&gt;""),RANK(BH7,BH$5:INDIRECT(BG$1,TRUE)),"")</f>
        <v>5</v>
      </c>
      <c r="BH7" s="71">
        <f t="shared" si="30"/>
        <v>871.01</v>
      </c>
      <c r="BI7" s="71">
        <f t="shared" si="9"/>
        <v>6771.41</v>
      </c>
      <c r="BJ7" s="104">
        <f ca="1">IF(BI7&lt;&gt;"",RANK(BI7,BI$5:INDIRECT(BJ$1,TRUE)),"")</f>
        <v>1</v>
      </c>
      <c r="BK7" s="111">
        <f>IF(AND('Raw Data'!T5&lt;&gt;"",'Raw Data'!T5&lt;&gt;0),ROUNDDOWN('Raw Data'!T5,Title!$M$1),"")</f>
        <v>49.35</v>
      </c>
      <c r="BL7" s="109">
        <f>IF(AND('Raw Data'!U5&lt;&gt;"",'Raw Data'!U5&lt;&gt;0),'Raw Data'!U5,"")</f>
      </c>
      <c r="BM7" s="97">
        <f t="shared" si="31"/>
        <v>976.08</v>
      </c>
      <c r="BN7" s="51">
        <f ca="1">IF(OR(BK7&lt;&gt;"",BL7&lt;&gt;""),RANK(BO7,BO$5:INDIRECT(BN$1,TRUE)),"")</f>
        <v>2</v>
      </c>
      <c r="BO7" s="71">
        <f t="shared" si="32"/>
        <v>976.08</v>
      </c>
      <c r="BP7" s="71">
        <f t="shared" si="10"/>
        <v>7747.49</v>
      </c>
      <c r="BQ7" s="104">
        <f ca="1">IF(BP7&lt;&gt;"",RANK(BP7,BP$5:INDIRECT(BQ$1,TRUE)),"")</f>
        <v>1</v>
      </c>
      <c r="BR7" s="111">
        <f>IF(AND('Raw Data'!V5&lt;&gt;"",'Raw Data'!V5&lt;&gt;0),ROUNDDOWN('Raw Data'!V5,Title!$M$1),"")</f>
        <v>47.83</v>
      </c>
      <c r="BS7" s="109">
        <f>IF(AND('Raw Data'!W5&lt;&gt;"",'Raw Data'!W5&lt;&gt;0),'Raw Data'!W5,"")</f>
      </c>
      <c r="BT7" s="97">
        <f>IF(AND(BR7&gt;0,BR7&lt;&gt;""),IF(Title!$K$1=0,ROUNDDOWN((1000*BR$1)/BR7,2),ROUND((1000*BR$1)/BR7,2)),IF(BR7="","",0))</f>
        <v>1000</v>
      </c>
      <c r="BU7" s="51">
        <f ca="1">IF(OR(BR7&lt;&gt;"",BS7&lt;&gt;""),RANK(BV7,BV$5:INDIRECT(BU$1,TRUE)),"")</f>
        <v>1</v>
      </c>
      <c r="BV7" s="71">
        <f t="shared" si="33"/>
        <v>1000</v>
      </c>
      <c r="BW7" s="71">
        <f t="shared" si="11"/>
        <v>8747.49</v>
      </c>
      <c r="BX7" s="104">
        <f ca="1">IF(BW7&lt;&gt;"",RANK(BW7,BW$5:INDIRECT(BX$1,TRUE)),"")</f>
        <v>1</v>
      </c>
      <c r="BY7" s="111">
        <f>IF(AND('Raw Data'!X5&lt;&gt;"",'Raw Data'!X5&lt;&gt;0),ROUNDDOWN('Raw Data'!X5,Title!$M$1),"")</f>
        <v>59.16</v>
      </c>
      <c r="BZ7" s="109">
        <f>IF(AND('Raw Data'!Y5&lt;&gt;"",'Raw Data'!Y5&lt;&gt;0),'Raw Data'!Y5,"")</f>
      </c>
      <c r="CA7" s="97">
        <f>IF(AND(BY7&gt;0,BY7&lt;&gt;""),IF(Title!$K$1=0,ROUNDDOWN((1000*BY$1)/BY7,2),ROUND((1000*BY$1)/BY7,2)),IF(BY7="","",0))</f>
        <v>847.53</v>
      </c>
      <c r="CB7" s="51">
        <f ca="1">IF(OR(BY7&lt;&gt;"",BZ7&lt;&gt;""),RANK(CC7,CC$5:INDIRECT(CB$1,TRUE)),"")</f>
        <v>6</v>
      </c>
      <c r="CC7" s="71">
        <f t="shared" si="34"/>
        <v>847.53</v>
      </c>
      <c r="CD7" s="71">
        <f t="shared" si="12"/>
        <v>9613.39</v>
      </c>
      <c r="CE7" s="104">
        <f ca="1">IF(CD7&lt;&gt;"",RANK(CD7,CD$5:INDIRECT(CE$1,TRUE)),"")</f>
        <v>1</v>
      </c>
      <c r="CF7" s="111">
        <f>IF(AND('Raw Data'!Z5&lt;&gt;"",'Raw Data'!Z5&lt;&gt;0),ROUNDDOWN('Raw Data'!Z5,Title!$M$1),"")</f>
        <v>53.65</v>
      </c>
      <c r="CG7" s="109">
        <f>IF(AND('Raw Data'!AA5&lt;&gt;"",'Raw Data'!AA5&lt;&gt;0),'Raw Data'!AA5,"")</f>
      </c>
      <c r="CH7" s="97">
        <f>IF(AND(CF7&gt;0,CF7&lt;&gt;""),IF(Title!$K$1=0,ROUNDDOWN((1000*CF$1)/CF7,2),ROUND((1000*CF$1)/CF7,2)),IF(CF7="","",0))</f>
        <v>908.85</v>
      </c>
      <c r="CI7" s="51">
        <f ca="1">IF(OR(CF7&lt;&gt;"",CG7&lt;&gt;""),RANK(CJ7,CJ$5:INDIRECT(CI$1,TRUE)),"")</f>
        <v>2</v>
      </c>
      <c r="CJ7" s="71">
        <f t="shared" si="35"/>
        <v>908.85</v>
      </c>
      <c r="CK7" s="71">
        <f t="shared" si="13"/>
        <v>10522.24</v>
      </c>
      <c r="CL7" s="104">
        <f ca="1">IF(CK7&lt;&gt;"",RANK(CK7,CK$5:INDIRECT(CL$1,TRUE)),"")</f>
        <v>1</v>
      </c>
      <c r="CM7" s="111">
        <f>IF(AND('Raw Data'!AB5&lt;&gt;"",'Raw Data'!AB5&lt;&gt;0),ROUNDDOWN('Raw Data'!AB5,Title!$M$1),"")</f>
        <v>55.67</v>
      </c>
      <c r="CN7" s="109">
        <f>IF(AND('Raw Data'!AC5&lt;&gt;"",'Raw Data'!AC5&lt;&gt;0),'Raw Data'!AC5,"")</f>
      </c>
      <c r="CO7" s="97">
        <f>IF(AND(CM7&gt;0,CM7&lt;&gt;""),IF(Title!$K$1=0,ROUNDDOWN((1000*CM$1)/CM7,2),ROUND((1000*CM$1)/CM7,2)),IF(CM7="","",0))</f>
        <v>975.57</v>
      </c>
      <c r="CP7" s="51">
        <f ca="1">IF(OR(CM7&lt;&gt;"",CN7&lt;&gt;""),RANK(CQ7,CQ$5:INDIRECT(CP$1,TRUE)),"")</f>
        <v>3</v>
      </c>
      <c r="CQ7" s="71">
        <f t="shared" si="36"/>
        <v>975.57</v>
      </c>
      <c r="CR7" s="71">
        <f t="shared" si="14"/>
        <v>11497.81</v>
      </c>
      <c r="CS7" s="104">
        <f ca="1">IF(CR7&lt;&gt;"",RANK(CR7,CR$5:INDIRECT(CS$1,TRUE)),"")</f>
        <v>1</v>
      </c>
      <c r="CT7" s="111">
        <f>IF(AND('Raw Data'!AD5&lt;&gt;"",'Raw Data'!AD5&lt;&gt;0),ROUNDDOWN('Raw Data'!AD5,Title!$M$1),"")</f>
        <v>61.3</v>
      </c>
      <c r="CU7" s="109">
        <f>IF(AND('Raw Data'!AE5&lt;&gt;"",'Raw Data'!AE5&lt;&gt;0),'Raw Data'!AE5,"")</f>
      </c>
      <c r="CV7" s="97">
        <f>IF(AND(CT7&gt;0,CT7&lt;&gt;""),IF(Title!$K$1=0,ROUNDDOWN((1000*CT$1)/CT7,2),ROUND((1000*CT$1)/CT7,2)),IF(CT7="","",0))</f>
        <v>846.16</v>
      </c>
      <c r="CW7" s="51">
        <f ca="1">IF(OR(CT7&lt;&gt;"",CU7&lt;&gt;""),RANK(CX7,CX$5:INDIRECT(CW$1,TRUE)),"")</f>
        <v>6</v>
      </c>
      <c r="CX7" s="71">
        <f t="shared" si="37"/>
        <v>846.16</v>
      </c>
      <c r="CY7" s="71">
        <f t="shared" si="15"/>
        <v>12345.34</v>
      </c>
      <c r="CZ7" s="104">
        <f ca="1">IF(CY7&lt;&gt;"",RANK(CY7,CY$5:INDIRECT(CZ$1,TRUE)),"")</f>
        <v>1</v>
      </c>
      <c r="DA7" s="111">
        <f>IF(AND('Raw Data'!AF5&lt;&gt;"",'Raw Data'!AF5&lt;&gt;0),ROUNDDOWN('Raw Data'!AF5,Title!$M$1),"")</f>
        <v>48.54</v>
      </c>
      <c r="DB7" s="109">
        <f>IF(AND('Raw Data'!AG5&lt;&gt;"",'Raw Data'!AG5&lt;&gt;0),'Raw Data'!AG5,"")</f>
      </c>
      <c r="DC7" s="97">
        <f>IF(AND(DA7&gt;0,DA7&lt;&gt;""),IF(Title!$K$1=0,ROUNDDOWN((1000*DA$1)/DA7,2),ROUND((1000*DA$1)/DA7,2)),IF(DA7="","",0))</f>
        <v>995.05</v>
      </c>
      <c r="DD7" s="51">
        <f ca="1">IF(OR(DA7&lt;&gt;"",DB7&lt;&gt;""),RANK(DE7,DE$5:INDIRECT(DD$1,TRUE)),"")</f>
        <v>2</v>
      </c>
      <c r="DE7" s="71">
        <f t="shared" si="38"/>
        <v>995.05</v>
      </c>
      <c r="DF7" s="71">
        <f t="shared" si="16"/>
        <v>12492.86</v>
      </c>
      <c r="DG7" s="104">
        <f ca="1">IF(DF7&lt;&gt;"",RANK(DF7,DF$5:INDIRECT(DG$1,TRUE)),"")</f>
        <v>1</v>
      </c>
      <c r="DH7" s="111">
        <f>IF(AND('Raw Data'!AH5&lt;&gt;"",'Raw Data'!AH5&lt;&gt;0),ROUNDDOWN('Raw Data'!AH5,Title!$M$1),"")</f>
        <v>49.58</v>
      </c>
      <c r="DI7" s="109">
        <f>IF(AND('Raw Data'!AI5&lt;&gt;"",'Raw Data'!AI5&lt;&gt;0),'Raw Data'!AI5,"")</f>
      </c>
      <c r="DJ7" s="97">
        <f>IF(AND(DH7&gt;0,DH7&lt;&gt;""),IF(Title!$K$1=0,ROUNDDOWN((1000*DH$1)/DH7,2),ROUND((1000*DH$1)/DH7,2)),IF(DH7="","",0))</f>
        <v>1000</v>
      </c>
      <c r="DK7" s="51">
        <f ca="1">IF(OR(DH7&lt;&gt;"",DI7&lt;&gt;""),RANK(DL7,DL$5:INDIRECT(DK$1,TRUE)),"")</f>
        <v>1</v>
      </c>
      <c r="DL7" s="71">
        <f t="shared" si="39"/>
        <v>1000</v>
      </c>
      <c r="DM7" s="71">
        <f t="shared" si="17"/>
        <v>13492.86</v>
      </c>
      <c r="DN7" s="104">
        <f ca="1">IF(DM7&lt;&gt;"",RANK(DM7,DM$5:INDIRECT(DN$1,TRUE)),"")</f>
        <v>1</v>
      </c>
      <c r="DO7" s="111">
        <f>IF(AND('Raw Data'!AJ5&lt;&gt;"",'Raw Data'!AJ5&lt;&gt;0),ROUNDDOWN('Raw Data'!AJ5,Title!$M$1),"")</f>
        <v>56.85</v>
      </c>
      <c r="DP7" s="109">
        <f>IF(AND('Raw Data'!AK5&lt;&gt;"",'Raw Data'!AK5&lt;&gt;0),'Raw Data'!AK5,"")</f>
      </c>
      <c r="DQ7" s="97">
        <f>IF(AND(DO7&gt;0,DO7&lt;&gt;""),IF(Title!$K$1=0,ROUNDDOWN((1000*DO$1)/DO7,2),ROUND((1000*DO$1)/DO7,2)),IF(DO7="","",0))</f>
        <v>912.92</v>
      </c>
      <c r="DR7" s="51">
        <f ca="1">IF(OR(DO7&lt;&gt;"",DP7&lt;&gt;""),RANK(DS7,DS$5:INDIRECT(DR$1,TRUE)),"")</f>
        <v>4</v>
      </c>
      <c r="DS7" s="71">
        <f t="shared" si="40"/>
        <v>912.92</v>
      </c>
      <c r="DT7" s="71">
        <f t="shared" si="18"/>
        <v>14405.78</v>
      </c>
      <c r="DU7" s="104">
        <f ca="1">IF(DT7&lt;&gt;"",RANK(DT7,DT$5:INDIRECT(DU$1,TRUE)),"")</f>
        <v>1</v>
      </c>
      <c r="DV7" s="111">
        <f>IF(AND('Raw Data'!AL5&lt;&gt;"",'Raw Data'!AL5&lt;&gt;0),ROUNDDOWN('Raw Data'!AL5,Title!$M$1),"")</f>
        <v>53.41</v>
      </c>
      <c r="DW7" s="109">
        <f>IF(AND('Raw Data'!AM5&lt;&gt;"",'Raw Data'!AM5&lt;&gt;0),'Raw Data'!AM5,"")</f>
      </c>
      <c r="DX7" s="97">
        <f>IF(AND(DV7&gt;0,DV7&lt;&gt;""),IF(Title!$K$1=0,ROUNDDOWN((1000*DV$1)/DV7,2),ROUND((1000*DV$1)/DV7,2)),IF(DV7="","",0))</f>
        <v>927.91</v>
      </c>
      <c r="DY7" s="51">
        <f ca="1">IF(OR(DV7&lt;&gt;"",DW7&lt;&gt;""),RANK(DZ7,DZ$5:INDIRECT(DY$1,TRUE)),"")</f>
        <v>2</v>
      </c>
      <c r="DZ7" s="71">
        <f t="shared" si="41"/>
        <v>927.91</v>
      </c>
      <c r="EA7" s="71">
        <f t="shared" si="19"/>
        <v>15333.69</v>
      </c>
      <c r="EB7" s="104">
        <f ca="1">IF(EA7&lt;&gt;"",RANK(EA7,EA$5:INDIRECT(EB$1,TRUE)),"")</f>
        <v>1</v>
      </c>
      <c r="EC7" s="111">
        <f>IF(AND('Raw Data'!AN5&lt;&gt;"",'Raw Data'!AN5&lt;&gt;0),ROUNDDOWN('Raw Data'!AN5,Title!$M$1),"")</f>
        <v>52.75</v>
      </c>
      <c r="ED7" s="109">
        <f>IF(AND('Raw Data'!AO5&lt;&gt;"",'Raw Data'!AO5&lt;&gt;0),'Raw Data'!AO5,"")</f>
      </c>
      <c r="EE7" s="97">
        <f>IF(AND(EC7&gt;0,EC7&lt;&gt;""),IF(Title!$K$1=0,ROUNDDOWN((1000*EC$1)/EC7,2),ROUND((1000*EC$1)/EC7,2)),IF(EC7="","",0))</f>
        <v>1000</v>
      </c>
      <c r="EF7" s="51">
        <f ca="1">IF(OR(EC7&lt;&gt;"",ED7&lt;&gt;""),RANK(EG7,EG$5:INDIRECT(EF$1,TRUE)),"")</f>
        <v>1</v>
      </c>
      <c r="EG7" s="71">
        <f t="shared" si="42"/>
        <v>1000</v>
      </c>
      <c r="EH7" s="71">
        <f t="shared" si="20"/>
        <v>16333.69</v>
      </c>
      <c r="EI7" s="104">
        <f ca="1">IF(EH7&lt;&gt;"",RANK(EH7,EH$5:INDIRECT(EI$1,TRUE)),"")</f>
        <v>1</v>
      </c>
      <c r="EJ7" s="111">
        <f>IF(AND('Raw Data'!AP5&lt;&gt;"",'Raw Data'!AP5&lt;&gt;0),ROUNDDOWN('Raw Data'!AP5,Title!$M$1),"")</f>
        <v>52.28</v>
      </c>
      <c r="EK7" s="106">
        <f>IF(AND('Raw Data'!AQ5&lt;&gt;"",'Raw Data'!AQ5&lt;&gt;0),'Raw Data'!AQ5,"")</f>
      </c>
      <c r="EL7" s="97">
        <f>IF(AND(EJ7&gt;0,EJ7&lt;&gt;""),IF(Title!$K$1=0,ROUNDDOWN((1000*EJ$1)/EJ7,2),ROUND((1000*EJ$1)/EJ7,2)),IF(EJ7="","",0))</f>
        <v>1000</v>
      </c>
      <c r="EM7" s="51">
        <f ca="1">IF(OR(EJ7&lt;&gt;"",EK7&lt;&gt;""),RANK(EN7,EN$5:INDIRECT(EM$1,TRUE)),"")</f>
        <v>1</v>
      </c>
      <c r="EN7" s="71">
        <f t="shared" si="43"/>
        <v>1000</v>
      </c>
      <c r="EO7" s="71">
        <f t="shared" si="21"/>
        <v>17333.69</v>
      </c>
      <c r="EP7" s="104">
        <f ca="1">IF(EO7&lt;&gt;"",RANK(EO7,EO$5:INDIRECT(EP$1,TRUE)),"")</f>
        <v>1</v>
      </c>
      <c r="EQ7" s="51" t="str">
        <f t="shared" si="44"/>
        <v>$ER$7:$FK$7</v>
      </c>
      <c r="ER7" s="71">
        <f t="shared" si="45"/>
        <v>928.3</v>
      </c>
      <c r="ES7" s="71">
        <f t="shared" si="46"/>
        <v>865.9</v>
      </c>
      <c r="ET7" s="71">
        <f t="shared" si="47"/>
        <v>972.1</v>
      </c>
      <c r="EU7" s="71">
        <f t="shared" si="48"/>
        <v>1000</v>
      </c>
      <c r="EV7" s="71">
        <f t="shared" si="49"/>
        <v>1000</v>
      </c>
      <c r="EW7" s="71">
        <f t="shared" si="50"/>
        <v>1000</v>
      </c>
      <c r="EX7" s="71">
        <f t="shared" si="51"/>
        <v>1000</v>
      </c>
      <c r="EY7" s="71">
        <f t="shared" si="52"/>
        <v>871.01</v>
      </c>
      <c r="EZ7" s="71">
        <f t="shared" si="53"/>
        <v>976.08</v>
      </c>
      <c r="FA7" s="71">
        <f t="shared" si="54"/>
        <v>1000</v>
      </c>
      <c r="FB7" s="71">
        <f t="shared" si="55"/>
        <v>847.53</v>
      </c>
      <c r="FC7" s="71">
        <f t="shared" si="56"/>
        <v>908.85</v>
      </c>
      <c r="FD7" s="71">
        <f t="shared" si="57"/>
        <v>975.57</v>
      </c>
      <c r="FE7" s="71">
        <f t="shared" si="58"/>
        <v>846.16</v>
      </c>
      <c r="FF7" s="71">
        <f t="shared" si="59"/>
        <v>995.05</v>
      </c>
      <c r="FG7" s="71">
        <f t="shared" si="60"/>
        <v>1000</v>
      </c>
      <c r="FH7" s="71">
        <f t="shared" si="61"/>
        <v>912.92</v>
      </c>
      <c r="FI7" s="71">
        <f t="shared" si="62"/>
        <v>927.91</v>
      </c>
      <c r="FJ7" s="71">
        <f t="shared" si="63"/>
        <v>1000</v>
      </c>
      <c r="FK7" s="71">
        <f t="shared" si="64"/>
        <v>1000</v>
      </c>
      <c r="FL7" s="51" t="str">
        <f t="shared" si="65"/>
        <v>$FM$7:$GF$7</v>
      </c>
      <c r="FM7" s="72">
        <f t="shared" si="66"/>
        <v>0</v>
      </c>
      <c r="FN7" s="51">
        <f t="shared" si="67"/>
        <v>0</v>
      </c>
      <c r="FO7" s="51">
        <f t="shared" si="68"/>
        <v>0</v>
      </c>
      <c r="FP7" s="51">
        <f t="shared" si="69"/>
        <v>0</v>
      </c>
      <c r="FQ7" s="51">
        <f t="shared" si="70"/>
        <v>0</v>
      </c>
      <c r="FR7" s="51">
        <f t="shared" si="71"/>
        <v>0</v>
      </c>
      <c r="FS7" s="51">
        <f t="shared" si="72"/>
        <v>0</v>
      </c>
      <c r="FT7" s="51">
        <f t="shared" si="73"/>
        <v>0</v>
      </c>
      <c r="FU7" s="51">
        <f t="shared" si="74"/>
        <v>0</v>
      </c>
      <c r="FV7" s="51">
        <f t="shared" si="75"/>
        <v>0</v>
      </c>
      <c r="FW7" s="51">
        <f t="shared" si="76"/>
        <v>0</v>
      </c>
      <c r="FX7" s="51">
        <f t="shared" si="77"/>
        <v>0</v>
      </c>
      <c r="FY7" s="51">
        <f t="shared" si="78"/>
        <v>0</v>
      </c>
      <c r="FZ7" s="51">
        <f t="shared" si="79"/>
        <v>0</v>
      </c>
      <c r="GA7" s="51">
        <f t="shared" si="80"/>
        <v>0</v>
      </c>
      <c r="GB7" s="51">
        <f t="shared" si="81"/>
        <v>0</v>
      </c>
      <c r="GC7" s="51">
        <f t="shared" si="82"/>
        <v>0</v>
      </c>
      <c r="GD7" s="51">
        <f t="shared" si="83"/>
        <v>0</v>
      </c>
      <c r="GE7" s="51">
        <f t="shared" si="84"/>
        <v>0</v>
      </c>
      <c r="GF7" s="51">
        <f t="shared" si="85"/>
        <v>0</v>
      </c>
      <c r="GG7" s="51" t="str">
        <f t="shared" si="86"/>
        <v>HA7</v>
      </c>
      <c r="GH7" s="71">
        <f>GetDiscardScore($ER7:ER7,GH$1)</f>
        <v>0</v>
      </c>
      <c r="GI7" s="71">
        <f>GetDiscardScore($ER7:ES7,GI$1)</f>
        <v>0</v>
      </c>
      <c r="GJ7" s="71">
        <f>GetDiscardScore($ER7:ET7,GJ$1)</f>
        <v>0</v>
      </c>
      <c r="GK7" s="71">
        <f>GetDiscardScore($ER7:EU7,GK$1)</f>
        <v>865.9</v>
      </c>
      <c r="GL7" s="71">
        <f>GetDiscardScore($ER7:EV7,GL$1)</f>
        <v>865.9</v>
      </c>
      <c r="GM7" s="71">
        <f>GetDiscardScore($ER7:EW7,GM$1)</f>
        <v>865.9</v>
      </c>
      <c r="GN7" s="71">
        <f>GetDiscardScore($ER7:EX7,GN$1)</f>
        <v>865.9</v>
      </c>
      <c r="GO7" s="71">
        <f>GetDiscardScore($ER7:EY7,GO$1)</f>
        <v>865.9</v>
      </c>
      <c r="GP7" s="71">
        <f>GetDiscardScore($ER7:EZ7,GP$1)</f>
        <v>865.9</v>
      </c>
      <c r="GQ7" s="71">
        <f>GetDiscardScore($ER7:FA7,GQ$1)</f>
        <v>865.9</v>
      </c>
      <c r="GR7" s="71">
        <f>GetDiscardScore($ER7:FB7,GR$1)</f>
        <v>847.53</v>
      </c>
      <c r="GS7" s="71">
        <f>GetDiscardScore($ER7:FC7,GS$1)</f>
        <v>847.53</v>
      </c>
      <c r="GT7" s="71">
        <f>GetDiscardScore($ER7:FD7,GT$1)</f>
        <v>847.53</v>
      </c>
      <c r="GU7" s="71">
        <f>GetDiscardScore($ER7:FE7,GU$1)</f>
        <v>846.16</v>
      </c>
      <c r="GV7" s="71">
        <f>GetDiscardScore($ER7:FF7,GV$1)</f>
        <v>1693.69</v>
      </c>
      <c r="GW7" s="71">
        <f>GetDiscardScore($ER7:FG7,GW$1)</f>
        <v>1693.69</v>
      </c>
      <c r="GX7" s="71">
        <f>GetDiscardScore($ER7:FH7,GX$1)</f>
        <v>1693.69</v>
      </c>
      <c r="GY7" s="71">
        <f>GetDiscardScore($ER7:FI7,GY$1)</f>
        <v>1693.69</v>
      </c>
      <c r="GZ7" s="71">
        <f>GetDiscardScore($ER7:FJ7,GZ$1)</f>
        <v>1693.69</v>
      </c>
      <c r="HA7" s="71">
        <f>GetDiscardScore($ER7:FK7,HA$1)</f>
        <v>1693.69</v>
      </c>
      <c r="HB7" s="73">
        <f ca="1" t="shared" si="87"/>
        <v>17333.69</v>
      </c>
      <c r="HC7" s="72">
        <f ca="1">IF(HB7&lt;&gt;"",RANK(HB7,HB$5:INDIRECT(HC$1,TRUE),0),"")</f>
        <v>1</v>
      </c>
      <c r="HD7" s="70" t="str">
        <f ca="1" t="shared" si="88"/>
        <v>14,11</v>
      </c>
    </row>
    <row r="8" spans="1:212" s="74" customFormat="1" ht="11.25">
      <c r="A8" s="39">
        <v>4</v>
      </c>
      <c r="B8" s="39" t="s">
        <v>222</v>
      </c>
      <c r="C8" s="74">
        <v>24</v>
      </c>
      <c r="D8" s="40">
        <f t="shared" si="22"/>
        <v>14994.83</v>
      </c>
      <c r="E8" s="75">
        <f t="shared" si="23"/>
        <v>7</v>
      </c>
      <c r="F8" s="100" t="str">
        <f t="shared" si="0"/>
        <v>6,10</v>
      </c>
      <c r="G8" s="114">
        <v>69.46</v>
      </c>
      <c r="H8" s="110">
        <f>IF(AND('Raw Data'!E6&lt;&gt;"",'Raw Data'!E6&lt;&gt;0),'Raw Data'!E6,"")</f>
      </c>
      <c r="I8" s="98">
        <f>IF(AND(G8&lt;&gt;"",G8&gt;0),IF(Title!$K$1=0,ROUNDDOWN((1000*G$1)/G8,2),ROUND((1000*G$1)/G8,2)),IF(G8="","",0))</f>
        <v>790.38</v>
      </c>
      <c r="J8" s="74">
        <f ca="1">IF(K8&lt;&gt;0,RANK(K8,K$5:INDIRECT(J$1,TRUE)),"")</f>
        <v>5</v>
      </c>
      <c r="K8" s="77">
        <f t="shared" si="1"/>
        <v>790.38</v>
      </c>
      <c r="L8" s="77">
        <f t="shared" si="2"/>
        <v>790.38</v>
      </c>
      <c r="M8" s="105">
        <f ca="1">IF(L8&lt;&gt;"",RANK(L8,L$5:INDIRECT(M$1,TRUE)),"")</f>
        <v>5</v>
      </c>
      <c r="N8" s="114">
        <f>IF(AND('Raw Data'!F6&lt;&gt;"",'Raw Data'!F6&lt;&gt;0),ROUNDDOWN('Raw Data'!F6,Title!$M$1),"")</f>
        <v>71.54</v>
      </c>
      <c r="O8" s="110">
        <f>IF(AND('Raw Data'!G6&lt;&gt;"",'Raw Data'!G6&lt;&gt;0),'Raw Data'!G6,"")</f>
      </c>
      <c r="P8" s="98">
        <f>IF(AND(N8&gt;0,N8&lt;&gt;""),IF(Title!$K$1=0,ROUNDDOWN((1000*N$1)/N8,2),ROUND((1000*N$1)/N8,2)),IF(N8="","",0))</f>
        <v>844.84</v>
      </c>
      <c r="Q8" s="74">
        <f ca="1">IF(OR(N8&lt;&gt;"",O8&lt;&gt;""),RANK(R8,R$5:INDIRECT(Q$1,TRUE)),"")</f>
        <v>4</v>
      </c>
      <c r="R8" s="77">
        <f t="shared" si="24"/>
        <v>844.84</v>
      </c>
      <c r="S8" s="77">
        <f t="shared" si="3"/>
        <v>1635.22</v>
      </c>
      <c r="T8" s="105">
        <f ca="1">IF(S8&lt;&gt;"",RANK(S8,S$5:INDIRECT(T$1,TRUE)),"")</f>
        <v>5</v>
      </c>
      <c r="U8" s="114">
        <f>IF(AND('Raw Data'!H6&lt;&gt;"",'Raw Data'!H6&lt;&gt;0),ROUNDDOWN('Raw Data'!H6,Title!$M$1),"")</f>
        <v>60.83</v>
      </c>
      <c r="V8" s="110">
        <f>IF(AND('Raw Data'!I6&lt;&gt;"",'Raw Data'!I6&lt;&gt;0),'Raw Data'!I6,"")</f>
      </c>
      <c r="W8" s="98">
        <f>IF(AND(U8&gt;0,U8&lt;&gt;""),IF(Title!$K$1=0,ROUNDDOWN((1000*U$1)/U8,2),ROUND((1000*U$1)/U8,2)),IF(U8="","",0))</f>
        <v>968.1</v>
      </c>
      <c r="X8" s="74">
        <f ca="1">IF(OR(U8&lt;&gt;"",V8&lt;&gt;""),RANK(Y8,Y$5:INDIRECT(X$1,TRUE)),"")</f>
        <v>3</v>
      </c>
      <c r="Y8" s="77">
        <f t="shared" si="25"/>
        <v>968.1</v>
      </c>
      <c r="Z8" s="77">
        <f t="shared" si="4"/>
        <v>2603.32</v>
      </c>
      <c r="AA8" s="105">
        <f ca="1">IF(Z8&lt;&gt;"",RANK(Z8,Z$5:INDIRECT(AA$1,TRUE)),"")</f>
        <v>4</v>
      </c>
      <c r="AB8" s="114">
        <f>IF(AND('Raw Data'!J6&lt;&gt;"",'Raw Data'!J6&lt;&gt;0),ROUNDDOWN('Raw Data'!J6,Title!$M$1),"")</f>
        <v>59.61</v>
      </c>
      <c r="AC8" s="110">
        <f>IF(AND('Raw Data'!K6&lt;&gt;"",'Raw Data'!K6&lt;&gt;0),'Raw Data'!K6,"")</f>
      </c>
      <c r="AD8" s="98">
        <f>IF(AND(AB8&gt;0,AB8&lt;&gt;""),IF(Title!$K$1=0,ROUNDDOWN((1000*AB$1)/AB8,2),ROUND((1000*AB$1)/AB8,2)),IF(AB8="","",0))</f>
        <v>867.13</v>
      </c>
      <c r="AE8" s="74">
        <f ca="1">IF(OR(AB8&lt;&gt;"",AC8&lt;&gt;""),RANK(AF8,AF$5:INDIRECT(AE$1,TRUE)),"")</f>
        <v>5</v>
      </c>
      <c r="AF8" s="77">
        <f t="shared" si="26"/>
        <v>867.13</v>
      </c>
      <c r="AG8" s="77">
        <f t="shared" si="5"/>
        <v>2680.07</v>
      </c>
      <c r="AH8" s="105">
        <f ca="1">IF(AG8&lt;&gt;"",RANK(AG8,AG$5:INDIRECT(AH$1,TRUE)),"")</f>
        <v>3</v>
      </c>
      <c r="AI8" s="114">
        <f>IF(AND('Raw Data'!L6&lt;&gt;"",'Raw Data'!L6&lt;&gt;0),ROUNDDOWN('Raw Data'!L6,Title!$M$1),"")</f>
        <v>52.54</v>
      </c>
      <c r="AJ8" s="110">
        <f>IF(AND('Raw Data'!M6&lt;&gt;"",'Raw Data'!M6&lt;&gt;0),'Raw Data'!M6,"")</f>
      </c>
      <c r="AK8" s="98">
        <f>IF(AND(AI8&gt;0,AI8&lt;&gt;""),IF(Title!$K$1=0,ROUNDDOWN((1000*AI$1)/AI8,2),ROUND((1000*AI$1)/AI8,2)),IF(AI8="","",0))</f>
        <v>986.29</v>
      </c>
      <c r="AL8" s="74">
        <f ca="1">IF(OR(AI8&lt;&gt;"",AJ8&lt;&gt;""),RANK(AM8,AM$5:INDIRECT(AL$1,TRUE)),"")</f>
        <v>2</v>
      </c>
      <c r="AM8" s="77">
        <f t="shared" si="27"/>
        <v>986.29</v>
      </c>
      <c r="AN8" s="77">
        <f t="shared" si="6"/>
        <v>3666.36</v>
      </c>
      <c r="AO8" s="105">
        <f ca="1">IF(AN8&lt;&gt;"",RANK(AN8,AN$5:INDIRECT(AO$1,TRUE)),"")</f>
        <v>2</v>
      </c>
      <c r="AP8" s="114">
        <f>IF(AND('Raw Data'!N6&lt;&gt;"",'Raw Data'!N6&lt;&gt;0),ROUNDDOWN('Raw Data'!N6,Title!$M$1),"")</f>
        <v>91.51</v>
      </c>
      <c r="AQ8" s="110">
        <f>IF(AND('Raw Data'!O6&lt;&gt;"",'Raw Data'!O6&lt;&gt;0),'Raw Data'!O6,"")</f>
      </c>
      <c r="AR8" s="98">
        <f>IF(AND(AP8&gt;0,AP8&lt;&gt;""),IF(Title!$K$1=0,ROUNDDOWN((1000*AP$1)/AP8,2),ROUND((1000*AP$1)/AP8,2)),IF(AP8="","",0))</f>
        <v>538.95</v>
      </c>
      <c r="AS8" s="74">
        <f ca="1">IF(OR(AP8&lt;&gt;"",AQ8&lt;&gt;""),RANK(AT8,AT$5:INDIRECT(AS$1,TRUE)),"")</f>
        <v>8</v>
      </c>
      <c r="AT8" s="77">
        <f t="shared" si="28"/>
        <v>538.95</v>
      </c>
      <c r="AU8" s="77">
        <f t="shared" si="7"/>
        <v>4456.74</v>
      </c>
      <c r="AV8" s="105">
        <f ca="1">IF(AU8&lt;&gt;"",RANK(AU8,AU$5:INDIRECT(AV$1,TRUE)),"")</f>
        <v>3</v>
      </c>
      <c r="AW8" s="114">
        <f>IF(AND('Raw Data'!P6&lt;&gt;"",'Raw Data'!P6&lt;&gt;0),ROUNDDOWN('Raw Data'!P6,Title!$M$1),"")</f>
        <v>58.7</v>
      </c>
      <c r="AX8" s="110">
        <f>IF(AND('Raw Data'!Q6&lt;&gt;"",'Raw Data'!Q6&lt;&gt;0),'Raw Data'!Q6,"")</f>
      </c>
      <c r="AY8" s="98">
        <f>IF(AND(AW8&gt;0,AW8&lt;&gt;""),IF(Title!$K$1=0,ROUNDDOWN((1000*AW$1)/AW8,2),ROUND((1000*AW$1)/AW8,2)),IF(AW8="","",0))</f>
        <v>858.94</v>
      </c>
      <c r="AZ8" s="74">
        <f ca="1">IF(OR(AW8&lt;&gt;"",AX8&lt;&gt;""),RANK(BA8,BA$5:INDIRECT(AZ$1,TRUE)),"")</f>
        <v>6</v>
      </c>
      <c r="BA8" s="77">
        <f t="shared" si="29"/>
        <v>858.94</v>
      </c>
      <c r="BB8" s="77">
        <f t="shared" si="8"/>
        <v>5315.68</v>
      </c>
      <c r="BC8" s="105">
        <f ca="1">IF(BB8&lt;&gt;"",RANK(BB8,BB$5:INDIRECT(BC$1,TRUE)),"")</f>
        <v>4</v>
      </c>
      <c r="BD8" s="114">
        <f>IF(AND('Raw Data'!R6&lt;&gt;"",'Raw Data'!R6&lt;&gt;0),ROUNDDOWN('Raw Data'!R6,Title!$M$1),"")</f>
        <v>72.12</v>
      </c>
      <c r="BE8" s="110">
        <f>IF(AND('Raw Data'!S6&lt;&gt;"",'Raw Data'!S6&lt;&gt;0),'Raw Data'!S6,"")</f>
      </c>
      <c r="BF8" s="98">
        <f>IF(AND(BD8&gt;0,BD8&lt;&gt;""),IF(Title!$K$1=0,ROUNDDOWN((1000*BD$1)/BD8,2),ROUND((1000*BD$1)/BD8,2)),IF(BD8="","",0))</f>
        <v>707.84</v>
      </c>
      <c r="BG8" s="74">
        <f ca="1">IF(OR(BD8&lt;&gt;"",BE8&lt;&gt;""),RANK(BH8,BH$5:INDIRECT(BG$1,TRUE)),"")</f>
        <v>8</v>
      </c>
      <c r="BH8" s="77">
        <f t="shared" si="30"/>
        <v>707.84</v>
      </c>
      <c r="BI8" s="77">
        <f t="shared" si="9"/>
        <v>6023.52</v>
      </c>
      <c r="BJ8" s="105">
        <f ca="1">IF(BI8&lt;&gt;"",RANK(BI8,BI$5:INDIRECT(BJ$1,TRUE)),"")</f>
        <v>6</v>
      </c>
      <c r="BK8" s="114">
        <f>IF(AND('Raw Data'!T6&lt;&gt;"",'Raw Data'!T6&lt;&gt;0),ROUNDDOWN('Raw Data'!T6,Title!$M$1),"")</f>
        <v>69.87</v>
      </c>
      <c r="BL8" s="110">
        <f>IF(AND('Raw Data'!U6&lt;&gt;"",'Raw Data'!U6&lt;&gt;0),'Raw Data'!U6,"")</f>
      </c>
      <c r="BM8" s="98">
        <f t="shared" si="31"/>
        <v>689.42</v>
      </c>
      <c r="BN8" s="74">
        <f ca="1">IF(OR(BK8&lt;&gt;"",BL8&lt;&gt;""),RANK(BO8,BO$5:INDIRECT(BN$1,TRUE)),"")</f>
        <v>7</v>
      </c>
      <c r="BO8" s="77">
        <f t="shared" si="32"/>
        <v>689.42</v>
      </c>
      <c r="BP8" s="77">
        <f t="shared" si="10"/>
        <v>6712.94</v>
      </c>
      <c r="BQ8" s="105">
        <f ca="1">IF(BP8&lt;&gt;"",RANK(BP8,BP$5:INDIRECT(BQ$1,TRUE)),"")</f>
        <v>6</v>
      </c>
      <c r="BR8" s="114">
        <f>IF(AND('Raw Data'!V6&lt;&gt;"",'Raw Data'!V6&lt;&gt;0),ROUNDDOWN('Raw Data'!V6,Title!$M$1),"")</f>
        <v>71.09</v>
      </c>
      <c r="BS8" s="110">
        <f>IF(AND('Raw Data'!W6&lt;&gt;"",'Raw Data'!W6&lt;&gt;0),'Raw Data'!W6,"")</f>
      </c>
      <c r="BT8" s="98">
        <f>IF(AND(BR8&gt;0,BR8&lt;&gt;""),IF(Title!$K$1=0,ROUNDDOWN((1000*BR$1)/BR8,2),ROUND((1000*BR$1)/BR8,2)),IF(BR8="","",0))</f>
        <v>672.8</v>
      </c>
      <c r="BU8" s="74">
        <f ca="1">IF(OR(BR8&lt;&gt;"",BS8&lt;&gt;""),RANK(BV8,BV$5:INDIRECT(BU$1,TRUE)),"")</f>
        <v>7</v>
      </c>
      <c r="BV8" s="77">
        <f t="shared" si="33"/>
        <v>672.8</v>
      </c>
      <c r="BW8" s="77">
        <f t="shared" si="11"/>
        <v>7385.74</v>
      </c>
      <c r="BX8" s="105">
        <f ca="1">IF(BW8&lt;&gt;"",RANK(BW8,BW$5:INDIRECT(BX$1,TRUE)),"")</f>
        <v>6</v>
      </c>
      <c r="BY8" s="114">
        <f>IF(AND('Raw Data'!X6&lt;&gt;"",'Raw Data'!X6&lt;&gt;0),ROUNDDOWN('Raw Data'!X6,Title!$M$1),"")</f>
        <v>52.6</v>
      </c>
      <c r="BZ8" s="110">
        <f>IF(AND('Raw Data'!Y6&lt;&gt;"",'Raw Data'!Y6&lt;&gt;0),'Raw Data'!Y6,"")</f>
      </c>
      <c r="CA8" s="98">
        <f>IF(AND(BY8&gt;0,BY8&lt;&gt;""),IF(Title!$K$1=0,ROUNDDOWN((1000*BY$1)/BY8,2),ROUND((1000*BY$1)/BY8,2)),IF(BY8="","",0))</f>
        <v>953.23</v>
      </c>
      <c r="CB8" s="74">
        <f ca="1">IF(OR(BY8&lt;&gt;"",BZ8&lt;&gt;""),RANK(CC8,CC$5:INDIRECT(CB$1,TRUE)),"")</f>
        <v>2</v>
      </c>
      <c r="CC8" s="77">
        <f t="shared" si="34"/>
        <v>953.23</v>
      </c>
      <c r="CD8" s="77">
        <f t="shared" si="12"/>
        <v>8338.97</v>
      </c>
      <c r="CE8" s="105">
        <f ca="1">IF(CD8&lt;&gt;"",RANK(CD8,CD$5:INDIRECT(CE$1,TRUE)),"")</f>
        <v>6</v>
      </c>
      <c r="CF8" s="114">
        <f>IF(AND('Raw Data'!Z6&lt;&gt;"",'Raw Data'!Z6&lt;&gt;0),ROUNDDOWN('Raw Data'!Z6,Title!$M$1),"")</f>
        <v>70.97</v>
      </c>
      <c r="CG8" s="110">
        <f>IF(AND('Raw Data'!AA6&lt;&gt;"",'Raw Data'!AA6&lt;&gt;0),'Raw Data'!AA6,"")</f>
      </c>
      <c r="CH8" s="98">
        <f>IF(AND(CF8&gt;0,CF8&lt;&gt;""),IF(Title!$K$1=0,ROUNDDOWN((1000*CF$1)/CF8,2),ROUND((1000*CF$1)/CF8,2)),IF(CF8="","",0))</f>
        <v>687.05</v>
      </c>
      <c r="CI8" s="74">
        <f ca="1">IF(OR(CF8&lt;&gt;"",CG8&lt;&gt;""),RANK(CJ8,CJ$5:INDIRECT(CI$1,TRUE)),"")</f>
        <v>8</v>
      </c>
      <c r="CJ8" s="77">
        <f t="shared" si="35"/>
        <v>687.05</v>
      </c>
      <c r="CK8" s="77">
        <f t="shared" si="13"/>
        <v>9026.02</v>
      </c>
      <c r="CL8" s="105">
        <f ca="1">IF(CK8&lt;&gt;"",RANK(CK8,CK$5:INDIRECT(CL$1,TRUE)),"")</f>
        <v>7</v>
      </c>
      <c r="CM8" s="114">
        <f>IF(AND('Raw Data'!AB6&lt;&gt;"",'Raw Data'!AB6&lt;&gt;0),ROUNDDOWN('Raw Data'!AB6,Title!$M$1),"")</f>
        <v>69.08</v>
      </c>
      <c r="CN8" s="110">
        <f>IF(AND('Raw Data'!AC6&lt;&gt;"",'Raw Data'!AC6&lt;&gt;0),'Raw Data'!AC6,"")</f>
      </c>
      <c r="CO8" s="98">
        <f>IF(AND(CM8&gt;0,CM8&lt;&gt;""),IF(Title!$K$1=0,ROUNDDOWN((1000*CM$1)/CM8,2),ROUND((1000*CM$1)/CM8,2)),IF(CM8="","",0))</f>
        <v>786.18</v>
      </c>
      <c r="CP8" s="74">
        <f ca="1">IF(OR(CM8&lt;&gt;"",CN8&lt;&gt;""),RANK(CQ8,CQ$5:INDIRECT(CP$1,TRUE)),"")</f>
        <v>8</v>
      </c>
      <c r="CQ8" s="77">
        <f t="shared" si="36"/>
        <v>786.18</v>
      </c>
      <c r="CR8" s="77">
        <f t="shared" si="14"/>
        <v>9812.2</v>
      </c>
      <c r="CS8" s="105">
        <f ca="1">IF(CR8&lt;&gt;"",RANK(CR8,CR$5:INDIRECT(CS$1,TRUE)),"")</f>
        <v>7</v>
      </c>
      <c r="CT8" s="114">
        <f>IF(AND('Raw Data'!AD6&lt;&gt;"",'Raw Data'!AD6&lt;&gt;0),ROUNDDOWN('Raw Data'!AD6,Title!$M$1),"")</f>
        <v>63.19</v>
      </c>
      <c r="CU8" s="110">
        <f>IF(AND('Raw Data'!AE6&lt;&gt;"",'Raw Data'!AE6&lt;&gt;0),'Raw Data'!AE6,"")</f>
      </c>
      <c r="CV8" s="98">
        <f>IF(AND(CT8&gt;0,CT8&lt;&gt;""),IF(Title!$K$1=0,ROUNDDOWN((1000*CT$1)/CT8,2),ROUND((1000*CT$1)/CT8,2)),IF(CT8="","",0))</f>
        <v>820.85</v>
      </c>
      <c r="CW8" s="74">
        <f ca="1">IF(OR(CT8&lt;&gt;"",CU8&lt;&gt;""),RANK(CX8,CX$5:INDIRECT(CW$1,TRUE)),"")</f>
        <v>8</v>
      </c>
      <c r="CX8" s="77">
        <f t="shared" si="37"/>
        <v>820.85</v>
      </c>
      <c r="CY8" s="77">
        <f t="shared" si="15"/>
        <v>10633.05</v>
      </c>
      <c r="CZ8" s="105">
        <f ca="1">IF(CY8&lt;&gt;"",RANK(CY8,CY$5:INDIRECT(CZ$1,TRUE)),"")</f>
        <v>7</v>
      </c>
      <c r="DA8" s="114">
        <f>IF(AND('Raw Data'!AF6&lt;&gt;"",'Raw Data'!AF6&lt;&gt;0),ROUNDDOWN('Raw Data'!AF6,Title!$M$1),"")</f>
        <v>54.81</v>
      </c>
      <c r="DB8" s="110">
        <f>IF(AND('Raw Data'!AG6&lt;&gt;"",'Raw Data'!AG6&lt;&gt;0),'Raw Data'!AG6,"")</f>
      </c>
      <c r="DC8" s="98">
        <f>IF(AND(DA8&gt;0,DA8&lt;&gt;""),IF(Title!$K$1=0,ROUNDDOWN((1000*DA$1)/DA8,2),ROUND((1000*DA$1)/DA8,2)),IF(DA8="","",0))</f>
        <v>881.22</v>
      </c>
      <c r="DD8" s="74">
        <f ca="1">IF(OR(DA8&lt;&gt;"",DB8&lt;&gt;""),RANK(DE8,DE$5:INDIRECT(DD$1,TRUE)),"")</f>
        <v>5</v>
      </c>
      <c r="DE8" s="77">
        <f t="shared" si="38"/>
        <v>881.22</v>
      </c>
      <c r="DF8" s="77">
        <f t="shared" si="16"/>
        <v>10841.47</v>
      </c>
      <c r="DG8" s="105">
        <f ca="1">IF(DF8&lt;&gt;"",RANK(DF8,DF$5:INDIRECT(DG$1,TRUE)),"")</f>
        <v>7</v>
      </c>
      <c r="DH8" s="114">
        <f>IF(AND('Raw Data'!AH6&lt;&gt;"",'Raw Data'!AH6&lt;&gt;0),ROUNDDOWN('Raw Data'!AH6,Title!$M$1),"")</f>
        <v>66.84</v>
      </c>
      <c r="DI8" s="110">
        <f>IF(AND('Raw Data'!AI6&lt;&gt;"",'Raw Data'!AI6&lt;&gt;0),'Raw Data'!AI6,"")</f>
      </c>
      <c r="DJ8" s="98">
        <f>IF(AND(DH8&gt;0,DH8&lt;&gt;""),IF(Title!$K$1=0,ROUNDDOWN((1000*DH$1)/DH8,2),ROUND((1000*DH$1)/DH8,2)),IF(DH8="","",0))</f>
        <v>741.77</v>
      </c>
      <c r="DK8" s="74">
        <f ca="1">IF(OR(DH8&lt;&gt;"",DI8&lt;&gt;""),RANK(DL8,DL$5:INDIRECT(DK$1,TRUE)),"")</f>
        <v>7</v>
      </c>
      <c r="DL8" s="77">
        <f t="shared" si="39"/>
        <v>741.77</v>
      </c>
      <c r="DM8" s="77">
        <f t="shared" si="17"/>
        <v>11583.24</v>
      </c>
      <c r="DN8" s="105">
        <f ca="1">IF(DM8&lt;&gt;"",RANK(DM8,DM$5:INDIRECT(DN$1,TRUE)),"")</f>
        <v>8</v>
      </c>
      <c r="DO8" s="114">
        <f>IF(AND('Raw Data'!AJ6&lt;&gt;"",'Raw Data'!AJ6&lt;&gt;0),ROUNDDOWN('Raw Data'!AJ6,Title!$M$1),"")</f>
        <v>60.01</v>
      </c>
      <c r="DP8" s="110">
        <f>IF(AND('Raw Data'!AK6&lt;&gt;"",'Raw Data'!AK6&lt;&gt;0),'Raw Data'!AK6,"")</f>
      </c>
      <c r="DQ8" s="98">
        <f>IF(AND(DO8&gt;0,DO8&lt;&gt;""),IF(Title!$K$1=0,ROUNDDOWN((1000*DO$1)/DO8,2),ROUND((1000*DO$1)/DO8,2)),IF(DO8="","",0))</f>
        <v>864.85</v>
      </c>
      <c r="DR8" s="74">
        <f ca="1">IF(OR(DO8&lt;&gt;"",DP8&lt;&gt;""),RANK(DS8,DS$5:INDIRECT(DR$1,TRUE)),"")</f>
        <v>5</v>
      </c>
      <c r="DS8" s="77">
        <f t="shared" si="40"/>
        <v>864.85</v>
      </c>
      <c r="DT8" s="77">
        <f t="shared" si="18"/>
        <v>12448.09</v>
      </c>
      <c r="DU8" s="105">
        <f ca="1">IF(DT8&lt;&gt;"",RANK(DT8,DT$5:INDIRECT(DU$1,TRUE)),"")</f>
        <v>8</v>
      </c>
      <c r="DV8" s="114">
        <f>IF(AND('Raw Data'!AL6&lt;&gt;"",'Raw Data'!AL6&lt;&gt;0),ROUNDDOWN('Raw Data'!AL6,Title!$M$1),"")</f>
        <v>65.64</v>
      </c>
      <c r="DW8" s="110">
        <f>IF(AND('Raw Data'!AM6&lt;&gt;"",'Raw Data'!AM6&lt;&gt;0),'Raw Data'!AM6,"")</f>
      </c>
      <c r="DX8" s="98">
        <f>IF(AND(DV8&gt;0,DV8&lt;&gt;""),IF(Title!$K$1=0,ROUNDDOWN((1000*DV$1)/DV8,2),ROUND((1000*DV$1)/DV8,2)),IF(DV8="","",0))</f>
        <v>755.02</v>
      </c>
      <c r="DY8" s="74">
        <f ca="1">IF(OR(DV8&lt;&gt;"",DW8&lt;&gt;""),RANK(DZ8,DZ$5:INDIRECT(DY$1,TRUE)),"")</f>
        <v>6</v>
      </c>
      <c r="DZ8" s="77">
        <f t="shared" si="41"/>
        <v>755.02</v>
      </c>
      <c r="EA8" s="77">
        <f t="shared" si="19"/>
        <v>13203.11</v>
      </c>
      <c r="EB8" s="105">
        <f ca="1">IF(EA8&lt;&gt;"",RANK(EA8,EA$5:INDIRECT(EB$1,TRUE)),"")</f>
        <v>7</v>
      </c>
      <c r="EC8" s="114">
        <f>IF(AND('Raw Data'!AN6&lt;&gt;"",'Raw Data'!AN6&lt;&gt;0),ROUNDDOWN('Raw Data'!AN6,Title!$M$1),"")</f>
        <v>63.46</v>
      </c>
      <c r="ED8" s="110">
        <f>IF(AND('Raw Data'!AO6&lt;&gt;"",'Raw Data'!AO6&lt;&gt;0),'Raw Data'!AO6,"")</f>
      </c>
      <c r="EE8" s="98">
        <f>IF(AND(EC8&gt;0,EC8&lt;&gt;""),IF(Title!$K$1=0,ROUNDDOWN((1000*EC$1)/EC8,2),ROUND((1000*EC$1)/EC8,2)),IF(EC8="","",0))</f>
        <v>831.23</v>
      </c>
      <c r="EF8" s="74">
        <f ca="1">IF(OR(EC8&lt;&gt;"",ED8&lt;&gt;""),RANK(EG8,EG$5:INDIRECT(EF$1,TRUE)),"")</f>
        <v>7</v>
      </c>
      <c r="EG8" s="77">
        <f t="shared" si="42"/>
        <v>831.23</v>
      </c>
      <c r="EH8" s="77">
        <f t="shared" si="20"/>
        <v>14034.34</v>
      </c>
      <c r="EI8" s="105">
        <f ca="1">IF(EH8&lt;&gt;"",RANK(EH8,EH$5:INDIRECT(EI$1,TRUE)),"")</f>
        <v>8</v>
      </c>
      <c r="EJ8" s="114">
        <f>IF(AND('Raw Data'!AP6&lt;&gt;"",'Raw Data'!AP6&lt;&gt;0),ROUNDDOWN('Raw Data'!AP6,Title!$M$1),"")</f>
        <v>54.43</v>
      </c>
      <c r="EK8" s="107">
        <f>IF(AND('Raw Data'!AQ6&lt;&gt;"",'Raw Data'!AQ6&lt;&gt;0),'Raw Data'!AQ6,"")</f>
      </c>
      <c r="EL8" s="98">
        <f>IF(AND(EJ8&gt;0,EJ8&lt;&gt;""),IF(Title!$K$1=0,ROUNDDOWN((1000*EJ$1)/EJ8,2),ROUND((1000*EJ$1)/EJ8,2)),IF(EJ8="","",0))</f>
        <v>960.49</v>
      </c>
      <c r="EM8" s="74">
        <f ca="1">IF(OR(EJ8&lt;&gt;"",EK8&lt;&gt;""),RANK(EN8,EN$5:INDIRECT(EM$1,TRUE)),"")</f>
        <v>3</v>
      </c>
      <c r="EN8" s="77">
        <f t="shared" si="43"/>
        <v>960.49</v>
      </c>
      <c r="EO8" s="77">
        <f t="shared" si="21"/>
        <v>14994.83</v>
      </c>
      <c r="EP8" s="105">
        <f ca="1">IF(EO8&lt;&gt;"",RANK(EO8,EO$5:INDIRECT(EP$1,TRUE)),"")</f>
        <v>7</v>
      </c>
      <c r="EQ8" s="74" t="str">
        <f t="shared" si="44"/>
        <v>$ER$8:$FK$8</v>
      </c>
      <c r="ER8" s="77">
        <f t="shared" si="45"/>
        <v>790.38</v>
      </c>
      <c r="ES8" s="77">
        <f t="shared" si="46"/>
        <v>844.84</v>
      </c>
      <c r="ET8" s="77">
        <f t="shared" si="47"/>
        <v>968.1</v>
      </c>
      <c r="EU8" s="77">
        <f t="shared" si="48"/>
        <v>867.13</v>
      </c>
      <c r="EV8" s="77">
        <f t="shared" si="49"/>
        <v>986.29</v>
      </c>
      <c r="EW8" s="77">
        <f t="shared" si="50"/>
        <v>538.95</v>
      </c>
      <c r="EX8" s="77">
        <f t="shared" si="51"/>
        <v>858.94</v>
      </c>
      <c r="EY8" s="77">
        <f t="shared" si="52"/>
        <v>707.84</v>
      </c>
      <c r="EZ8" s="77">
        <f t="shared" si="53"/>
        <v>689.42</v>
      </c>
      <c r="FA8" s="77">
        <f t="shared" si="54"/>
        <v>672.8</v>
      </c>
      <c r="FB8" s="77">
        <f t="shared" si="55"/>
        <v>953.23</v>
      </c>
      <c r="FC8" s="77">
        <f t="shared" si="56"/>
        <v>687.05</v>
      </c>
      <c r="FD8" s="77">
        <f t="shared" si="57"/>
        <v>786.18</v>
      </c>
      <c r="FE8" s="77">
        <f t="shared" si="58"/>
        <v>820.85</v>
      </c>
      <c r="FF8" s="77">
        <f t="shared" si="59"/>
        <v>881.22</v>
      </c>
      <c r="FG8" s="77">
        <f t="shared" si="60"/>
        <v>741.77</v>
      </c>
      <c r="FH8" s="77">
        <f t="shared" si="61"/>
        <v>864.85</v>
      </c>
      <c r="FI8" s="77">
        <f t="shared" si="62"/>
        <v>755.02</v>
      </c>
      <c r="FJ8" s="77">
        <f t="shared" si="63"/>
        <v>831.23</v>
      </c>
      <c r="FK8" s="77">
        <f t="shared" si="64"/>
        <v>960.49</v>
      </c>
      <c r="FL8" s="74" t="str">
        <f t="shared" si="65"/>
        <v>$FM$8:$GF$8</v>
      </c>
      <c r="FM8" s="78">
        <f t="shared" si="66"/>
        <v>0</v>
      </c>
      <c r="FN8" s="74">
        <f t="shared" si="67"/>
        <v>0</v>
      </c>
      <c r="FO8" s="74">
        <f t="shared" si="68"/>
        <v>0</v>
      </c>
      <c r="FP8" s="74">
        <f t="shared" si="69"/>
        <v>0</v>
      </c>
      <c r="FQ8" s="74">
        <f t="shared" si="70"/>
        <v>0</v>
      </c>
      <c r="FR8" s="74">
        <f t="shared" si="71"/>
        <v>0</v>
      </c>
      <c r="FS8" s="74">
        <f t="shared" si="72"/>
        <v>0</v>
      </c>
      <c r="FT8" s="74">
        <f t="shared" si="73"/>
        <v>0</v>
      </c>
      <c r="FU8" s="74">
        <f t="shared" si="74"/>
        <v>0</v>
      </c>
      <c r="FV8" s="74">
        <f t="shared" si="75"/>
        <v>0</v>
      </c>
      <c r="FW8" s="74">
        <f t="shared" si="76"/>
        <v>0</v>
      </c>
      <c r="FX8" s="74">
        <f t="shared" si="77"/>
        <v>0</v>
      </c>
      <c r="FY8" s="74">
        <f t="shared" si="78"/>
        <v>0</v>
      </c>
      <c r="FZ8" s="74">
        <f t="shared" si="79"/>
        <v>0</v>
      </c>
      <c r="GA8" s="74">
        <f t="shared" si="80"/>
        <v>0</v>
      </c>
      <c r="GB8" s="74">
        <f t="shared" si="81"/>
        <v>0</v>
      </c>
      <c r="GC8" s="74">
        <f t="shared" si="82"/>
        <v>0</v>
      </c>
      <c r="GD8" s="74">
        <f t="shared" si="83"/>
        <v>0</v>
      </c>
      <c r="GE8" s="74">
        <f t="shared" si="84"/>
        <v>0</v>
      </c>
      <c r="GF8" s="74">
        <f t="shared" si="85"/>
        <v>0</v>
      </c>
      <c r="GG8" s="74" t="str">
        <f t="shared" si="86"/>
        <v>HA8</v>
      </c>
      <c r="GH8" s="77">
        <f>GetDiscardScore($ER8:ER8,GH$1)</f>
        <v>0</v>
      </c>
      <c r="GI8" s="77">
        <f>GetDiscardScore($ER8:ES8,GI$1)</f>
        <v>0</v>
      </c>
      <c r="GJ8" s="77">
        <f>GetDiscardScore($ER8:ET8,GJ$1)</f>
        <v>0</v>
      </c>
      <c r="GK8" s="77">
        <f>GetDiscardScore($ER8:EU8,GK$1)</f>
        <v>790.38</v>
      </c>
      <c r="GL8" s="77">
        <f>GetDiscardScore($ER8:EV8,GL$1)</f>
        <v>790.38</v>
      </c>
      <c r="GM8" s="77">
        <f>GetDiscardScore($ER8:EW8,GM$1)</f>
        <v>538.95</v>
      </c>
      <c r="GN8" s="77">
        <f>GetDiscardScore($ER8:EX8,GN$1)</f>
        <v>538.95</v>
      </c>
      <c r="GO8" s="77">
        <f>GetDiscardScore($ER8:EY8,GO$1)</f>
        <v>538.95</v>
      </c>
      <c r="GP8" s="77">
        <f>GetDiscardScore($ER8:EZ8,GP$1)</f>
        <v>538.95</v>
      </c>
      <c r="GQ8" s="77">
        <f>GetDiscardScore($ER8:FA8,GQ$1)</f>
        <v>538.95</v>
      </c>
      <c r="GR8" s="77">
        <f>GetDiscardScore($ER8:FB8,GR$1)</f>
        <v>538.95</v>
      </c>
      <c r="GS8" s="77">
        <f>GetDiscardScore($ER8:FC8,GS$1)</f>
        <v>538.95</v>
      </c>
      <c r="GT8" s="77">
        <f>GetDiscardScore($ER8:FD8,GT$1)</f>
        <v>538.95</v>
      </c>
      <c r="GU8" s="77">
        <f>GetDiscardScore($ER8:FE8,GU$1)</f>
        <v>538.95</v>
      </c>
      <c r="GV8" s="77">
        <f>GetDiscardScore($ER8:FF8,GV$1)</f>
        <v>1211.75</v>
      </c>
      <c r="GW8" s="77">
        <f>GetDiscardScore($ER8:FG8,GW$1)</f>
        <v>1211.75</v>
      </c>
      <c r="GX8" s="77">
        <f>GetDiscardScore($ER8:FH8,GX$1)</f>
        <v>1211.75</v>
      </c>
      <c r="GY8" s="77">
        <f>GetDiscardScore($ER8:FI8,GY$1)</f>
        <v>1211.75</v>
      </c>
      <c r="GZ8" s="77">
        <f>GetDiscardScore($ER8:FJ8,GZ$1)</f>
        <v>1211.75</v>
      </c>
      <c r="HA8" s="77">
        <f>GetDiscardScore($ER8:FK8,HA$1)</f>
        <v>1211.75</v>
      </c>
      <c r="HB8" s="79">
        <f ca="1" t="shared" si="87"/>
        <v>14994.83</v>
      </c>
      <c r="HC8" s="78">
        <f ca="1">IF(HB8&lt;&gt;"",RANK(HB8,HB$5:INDIRECT(HC$1,TRUE),0),"")</f>
        <v>7</v>
      </c>
      <c r="HD8" s="76" t="str">
        <f ca="1" t="shared" si="88"/>
        <v>6,10</v>
      </c>
    </row>
    <row r="9" spans="1:212" s="74" customFormat="1" ht="11.25">
      <c r="A9" s="39">
        <v>5</v>
      </c>
      <c r="B9" s="39" t="s">
        <v>223</v>
      </c>
      <c r="C9" s="74">
        <v>24</v>
      </c>
      <c r="D9" s="40">
        <f t="shared" si="22"/>
        <v>14959.6</v>
      </c>
      <c r="E9" s="75">
        <f t="shared" si="23"/>
        <v>8</v>
      </c>
      <c r="F9" s="100" t="str">
        <f t="shared" si="0"/>
        <v>3,18</v>
      </c>
      <c r="G9" s="114">
        <v>73.69</v>
      </c>
      <c r="H9" s="110">
        <f>IF(AND('Raw Data'!E7&lt;&gt;"",'Raw Data'!E7&lt;&gt;0),'Raw Data'!E7,"")</f>
      </c>
      <c r="I9" s="98">
        <f>IF(AND(G9&lt;&gt;"",G9&gt;0),IF(Title!$K$1=0,ROUNDDOWN((1000*G$1)/G9,2),ROUND((1000*G$1)/G9,2)),IF(G9="","",0))</f>
        <v>745.01</v>
      </c>
      <c r="J9" s="74">
        <f ca="1">IF(K9&lt;&gt;0,RANK(K9,K$5:INDIRECT(J$1,TRUE)),"")</f>
        <v>7</v>
      </c>
      <c r="K9" s="77">
        <f t="shared" si="1"/>
        <v>745.01</v>
      </c>
      <c r="L9" s="77">
        <f t="shared" si="2"/>
        <v>745.01</v>
      </c>
      <c r="M9" s="105">
        <f ca="1">IF(L9&lt;&gt;"",RANK(L9,L$5:INDIRECT(M$1,TRUE)),"")</f>
        <v>7</v>
      </c>
      <c r="N9" s="114">
        <f>IF(AND('Raw Data'!F7&lt;&gt;"",'Raw Data'!F7&lt;&gt;0),ROUNDDOWN('Raw Data'!F7,Title!$M$1),"")</f>
        <v>76.98</v>
      </c>
      <c r="O9" s="110">
        <f>IF(AND('Raw Data'!G7&lt;&gt;"",'Raw Data'!G7&lt;&gt;0),'Raw Data'!G7,"")</f>
      </c>
      <c r="P9" s="98">
        <f>IF(AND(N9&gt;0,N9&lt;&gt;""),IF(Title!$K$1=0,ROUNDDOWN((1000*N$1)/N9,2),ROUND((1000*N$1)/N9,2)),IF(N9="","",0))</f>
        <v>785.13</v>
      </c>
      <c r="Q9" s="74">
        <f ca="1">IF(OR(N9&lt;&gt;"",O9&lt;&gt;""),RANK(R9,R$5:INDIRECT(Q$1,TRUE)),"")</f>
        <v>7</v>
      </c>
      <c r="R9" s="77">
        <f t="shared" si="24"/>
        <v>785.13</v>
      </c>
      <c r="S9" s="77">
        <f t="shared" si="3"/>
        <v>1530.14</v>
      </c>
      <c r="T9" s="105">
        <f ca="1">IF(S9&lt;&gt;"",RANK(S9,S$5:INDIRECT(T$1,TRUE)),"")</f>
        <v>8</v>
      </c>
      <c r="U9" s="114">
        <f>IF(AND('Raw Data'!H7&lt;&gt;"",'Raw Data'!H7&lt;&gt;0),ROUNDDOWN('Raw Data'!H7,Title!$M$1),"")</f>
        <v>91.51</v>
      </c>
      <c r="V9" s="110">
        <f>IF(AND('Raw Data'!I7&lt;&gt;"",'Raw Data'!I7&lt;&gt;0),'Raw Data'!I7,"")</f>
      </c>
      <c r="W9" s="98">
        <f>IF(AND(U9&gt;0,U9&lt;&gt;""),IF(Title!$K$1=0,ROUNDDOWN((1000*U$1)/U9,2),ROUND((1000*U$1)/U9,2)),IF(U9="","",0))</f>
        <v>643.53</v>
      </c>
      <c r="X9" s="74">
        <f ca="1">IF(OR(U9&lt;&gt;"",V9&lt;&gt;""),RANK(Y9,Y$5:INDIRECT(X$1,TRUE)),"")</f>
        <v>8</v>
      </c>
      <c r="Y9" s="77">
        <f t="shared" si="25"/>
        <v>643.53</v>
      </c>
      <c r="Z9" s="77">
        <f t="shared" si="4"/>
        <v>2173.67</v>
      </c>
      <c r="AA9" s="105">
        <f ca="1">IF(Z9&lt;&gt;"",RANK(Z9,Z$5:INDIRECT(AA$1,TRUE)),"")</f>
        <v>8</v>
      </c>
      <c r="AB9" s="114">
        <f>IF(AND('Raw Data'!J7&lt;&gt;"",'Raw Data'!J7&lt;&gt;0),ROUNDDOWN('Raw Data'!J7,Title!$M$1),"")</f>
        <v>70.47</v>
      </c>
      <c r="AC9" s="110">
        <f>IF(AND('Raw Data'!K7&lt;&gt;"",'Raw Data'!K7&lt;&gt;0),'Raw Data'!K7,"")</f>
      </c>
      <c r="AD9" s="98">
        <f>IF(AND(AB9&gt;0,AB9&lt;&gt;""),IF(Title!$K$1=0,ROUNDDOWN((1000*AB$1)/AB9,2),ROUND((1000*AB$1)/AB9,2)),IF(AB9="","",0))</f>
        <v>733.5</v>
      </c>
      <c r="AE9" s="74">
        <f ca="1">IF(OR(AB9&lt;&gt;"",AC9&lt;&gt;""),RANK(AF9,AF$5:INDIRECT(AE$1,TRUE)),"")</f>
        <v>7</v>
      </c>
      <c r="AF9" s="77">
        <f t="shared" si="26"/>
        <v>733.5</v>
      </c>
      <c r="AG9" s="77">
        <f t="shared" si="5"/>
        <v>2263.64</v>
      </c>
      <c r="AH9" s="105">
        <f ca="1">IF(AG9&lt;&gt;"",RANK(AG9,AG$5:INDIRECT(AH$1,TRUE)),"")</f>
        <v>8</v>
      </c>
      <c r="AI9" s="114">
        <f>IF(AND('Raw Data'!L7&lt;&gt;"",'Raw Data'!L7&lt;&gt;0),ROUNDDOWN('Raw Data'!L7,Title!$M$1),"")</f>
        <v>61.01</v>
      </c>
      <c r="AJ9" s="110">
        <f>IF(AND('Raw Data'!M7&lt;&gt;"",'Raw Data'!M7&lt;&gt;0),'Raw Data'!M7,"")</f>
      </c>
      <c r="AK9" s="98">
        <f>IF(AND(AI9&gt;0,AI9&lt;&gt;""),IF(Title!$K$1=0,ROUNDDOWN((1000*AI$1)/AI9,2),ROUND((1000*AI$1)/AI9,2)),IF(AI9="","",0))</f>
        <v>849.36</v>
      </c>
      <c r="AL9" s="74">
        <f ca="1">IF(OR(AI9&lt;&gt;"",AJ9&lt;&gt;""),RANK(AM9,AM$5:INDIRECT(AL$1,TRUE)),"")</f>
        <v>7</v>
      </c>
      <c r="AM9" s="77">
        <f t="shared" si="27"/>
        <v>849.36</v>
      </c>
      <c r="AN9" s="77">
        <f t="shared" si="6"/>
        <v>3113</v>
      </c>
      <c r="AO9" s="105">
        <f ca="1">IF(AN9&lt;&gt;"",RANK(AN9,AN$5:INDIRECT(AO$1,TRUE)),"")</f>
        <v>8</v>
      </c>
      <c r="AP9" s="114">
        <f>IF(AND('Raw Data'!N7&lt;&gt;"",'Raw Data'!N7&lt;&gt;0),ROUNDDOWN('Raw Data'!N7,Title!$M$1),"")</f>
        <v>56.14</v>
      </c>
      <c r="AQ9" s="110">
        <f>IF(AND('Raw Data'!O7&lt;&gt;"",'Raw Data'!O7&lt;&gt;0),'Raw Data'!O7,"")</f>
      </c>
      <c r="AR9" s="98">
        <f>IF(AND(AP9&gt;0,AP9&lt;&gt;""),IF(Title!$K$1=0,ROUNDDOWN((1000*AP$1)/AP9,2),ROUND((1000*AP$1)/AP9,2)),IF(AP9="","",0))</f>
        <v>878.51</v>
      </c>
      <c r="AS9" s="74">
        <f ca="1">IF(OR(AP9&lt;&gt;"",AQ9&lt;&gt;""),RANK(AT9,AT$5:INDIRECT(AS$1,TRUE)),"")</f>
        <v>3</v>
      </c>
      <c r="AT9" s="77">
        <f t="shared" si="28"/>
        <v>878.51</v>
      </c>
      <c r="AU9" s="77">
        <f t="shared" si="7"/>
        <v>3991.51</v>
      </c>
      <c r="AV9" s="105">
        <f ca="1">IF(AU9&lt;&gt;"",RANK(AU9,AU$5:INDIRECT(AV$1,TRUE)),"")</f>
        <v>8</v>
      </c>
      <c r="AW9" s="114">
        <f>IF(AND('Raw Data'!P7&lt;&gt;"",'Raw Data'!P7&lt;&gt;0),ROUNDDOWN('Raw Data'!P7,Title!$M$1),"")</f>
        <v>56.38</v>
      </c>
      <c r="AX9" s="110">
        <f>IF(AND('Raw Data'!Q7&lt;&gt;"",'Raw Data'!Q7&lt;&gt;0),'Raw Data'!Q7,"")</f>
      </c>
      <c r="AY9" s="98">
        <f>IF(AND(AW9&gt;0,AW9&lt;&gt;""),IF(Title!$K$1=0,ROUNDDOWN((1000*AW$1)/AW9,2),ROUND((1000*AW$1)/AW9,2)),IF(AW9="","",0))</f>
        <v>894.28</v>
      </c>
      <c r="AZ9" s="74">
        <f ca="1">IF(OR(AW9&lt;&gt;"",AX9&lt;&gt;""),RANK(BA9,BA$5:INDIRECT(AZ$1,TRUE)),"")</f>
        <v>5</v>
      </c>
      <c r="BA9" s="77">
        <f t="shared" si="29"/>
        <v>894.28</v>
      </c>
      <c r="BB9" s="77">
        <f t="shared" si="8"/>
        <v>4885.79</v>
      </c>
      <c r="BC9" s="105">
        <f ca="1">IF(BB9&lt;&gt;"",RANK(BB9,BB$5:INDIRECT(BC$1,TRUE)),"")</f>
        <v>8</v>
      </c>
      <c r="BD9" s="114">
        <f>IF(AND('Raw Data'!R7&lt;&gt;"",'Raw Data'!R7&lt;&gt;0),ROUNDDOWN('Raw Data'!R7,Title!$M$1),"")</f>
        <v>63.96</v>
      </c>
      <c r="BE9" s="110">
        <f>IF(AND('Raw Data'!S7&lt;&gt;"",'Raw Data'!S7&lt;&gt;0),'Raw Data'!S7,"")</f>
      </c>
      <c r="BF9" s="98">
        <f>IF(AND(BD9&gt;0,BD9&lt;&gt;""),IF(Title!$K$1=0,ROUNDDOWN((1000*BD$1)/BD9,2),ROUND((1000*BD$1)/BD9,2)),IF(BD9="","",0))</f>
        <v>798.15</v>
      </c>
      <c r="BG9" s="74">
        <f ca="1">IF(OR(BD9&lt;&gt;"",BE9&lt;&gt;""),RANK(BH9,BH$5:INDIRECT(BG$1,TRUE)),"")</f>
        <v>7</v>
      </c>
      <c r="BH9" s="77">
        <f t="shared" si="30"/>
        <v>798.15</v>
      </c>
      <c r="BI9" s="77">
        <f t="shared" si="9"/>
        <v>5683.94</v>
      </c>
      <c r="BJ9" s="105">
        <f ca="1">IF(BI9&lt;&gt;"",RANK(BI9,BI$5:INDIRECT(BJ$1,TRUE)),"")</f>
        <v>8</v>
      </c>
      <c r="BK9" s="114">
        <f>IF(AND('Raw Data'!T7&lt;&gt;"",'Raw Data'!T7&lt;&gt;0),ROUNDDOWN('Raw Data'!T7,Title!$M$1),"")</f>
        <v>66.69</v>
      </c>
      <c r="BL9" s="110">
        <f>IF(AND('Raw Data'!U7&lt;&gt;"",'Raw Data'!U7&lt;&gt;0),'Raw Data'!U7,"")</f>
      </c>
      <c r="BM9" s="98">
        <f t="shared" si="31"/>
        <v>722.29</v>
      </c>
      <c r="BN9" s="74">
        <f ca="1">IF(OR(BK9&lt;&gt;"",BL9&lt;&gt;""),RANK(BO9,BO$5:INDIRECT(BN$1,TRUE)),"")</f>
        <v>6</v>
      </c>
      <c r="BO9" s="77">
        <f t="shared" si="32"/>
        <v>722.29</v>
      </c>
      <c r="BP9" s="77">
        <f t="shared" si="10"/>
        <v>6406.23</v>
      </c>
      <c r="BQ9" s="105">
        <f ca="1">IF(BP9&lt;&gt;"",RANK(BP9,BP$5:INDIRECT(BQ$1,TRUE)),"")</f>
        <v>8</v>
      </c>
      <c r="BR9" s="114">
        <f>IF(AND('Raw Data'!V7&lt;&gt;"",'Raw Data'!V7&lt;&gt;0),ROUNDDOWN('Raw Data'!V7,Title!$M$1),"")</f>
        <v>64.15</v>
      </c>
      <c r="BS9" s="110">
        <f>IF(AND('Raw Data'!W7&lt;&gt;"",'Raw Data'!W7&lt;&gt;0),'Raw Data'!W7,"")</f>
      </c>
      <c r="BT9" s="98">
        <f>IF(AND(BR9&gt;0,BR9&lt;&gt;""),IF(Title!$K$1=0,ROUNDDOWN((1000*BR$1)/BR9,2),ROUND((1000*BR$1)/BR9,2)),IF(BR9="","",0))</f>
        <v>745.59</v>
      </c>
      <c r="BU9" s="74">
        <f ca="1">IF(OR(BR9&lt;&gt;"",BS9&lt;&gt;""),RANK(BV9,BV$5:INDIRECT(BU$1,TRUE)),"")</f>
        <v>5</v>
      </c>
      <c r="BV9" s="77">
        <f t="shared" si="33"/>
        <v>745.59</v>
      </c>
      <c r="BW9" s="77">
        <f t="shared" si="11"/>
        <v>7151.82</v>
      </c>
      <c r="BX9" s="105">
        <f ca="1">IF(BW9&lt;&gt;"",RANK(BW9,BW$5:INDIRECT(BX$1,TRUE)),"")</f>
        <v>8</v>
      </c>
      <c r="BY9" s="114">
        <f>IF(AND('Raw Data'!X7&lt;&gt;"",'Raw Data'!X7&lt;&gt;0),ROUNDDOWN('Raw Data'!X7,Title!$M$1),"")</f>
        <v>50.14</v>
      </c>
      <c r="BZ9" s="110">
        <f>IF(AND('Raw Data'!Y7&lt;&gt;"",'Raw Data'!Y7&lt;&gt;0),'Raw Data'!Y7,"")</f>
      </c>
      <c r="CA9" s="98">
        <f>IF(AND(BY9&gt;0,BY9&lt;&gt;""),IF(Title!$K$1=0,ROUNDDOWN((1000*BY$1)/BY9,2),ROUND((1000*BY$1)/BY9,2)),IF(BY9="","",0))</f>
        <v>1000</v>
      </c>
      <c r="CB9" s="74">
        <f ca="1">IF(OR(BY9&lt;&gt;"",BZ9&lt;&gt;""),RANK(CC9,CC$5:INDIRECT(CB$1,TRUE)),"")</f>
        <v>1</v>
      </c>
      <c r="CC9" s="77">
        <f t="shared" si="34"/>
        <v>1000</v>
      </c>
      <c r="CD9" s="77">
        <f t="shared" si="12"/>
        <v>8151.82</v>
      </c>
      <c r="CE9" s="105">
        <f ca="1">IF(CD9&lt;&gt;"",RANK(CD9,CD$5:INDIRECT(CE$1,TRUE)),"")</f>
        <v>8</v>
      </c>
      <c r="CF9" s="114">
        <f>IF(AND('Raw Data'!Z7&lt;&gt;"",'Raw Data'!Z7&lt;&gt;0),ROUNDDOWN('Raw Data'!Z7,Title!$M$1),"")</f>
        <v>62.52</v>
      </c>
      <c r="CG9" s="110">
        <f>IF(AND('Raw Data'!AA7&lt;&gt;"",'Raw Data'!AA7&lt;&gt;0),'Raw Data'!AA7,"")</f>
      </c>
      <c r="CH9" s="98">
        <f>IF(AND(CF9&gt;0,CF9&lt;&gt;""),IF(Title!$K$1=0,ROUNDDOWN((1000*CF$1)/CF9,2),ROUND((1000*CF$1)/CF9,2)),IF(CF9="","",0))</f>
        <v>779.91</v>
      </c>
      <c r="CI9" s="74">
        <f ca="1">IF(OR(CF9&lt;&gt;"",CG9&lt;&gt;""),RANK(CJ9,CJ$5:INDIRECT(CI$1,TRUE)),"")</f>
        <v>5</v>
      </c>
      <c r="CJ9" s="77">
        <f t="shared" si="35"/>
        <v>779.91</v>
      </c>
      <c r="CK9" s="77">
        <f t="shared" si="13"/>
        <v>8931.73</v>
      </c>
      <c r="CL9" s="105">
        <f ca="1">IF(CK9&lt;&gt;"",RANK(CK9,CK$5:INDIRECT(CL$1,TRUE)),"")</f>
        <v>8</v>
      </c>
      <c r="CM9" s="114">
        <f>IF(AND('Raw Data'!AB7&lt;&gt;"",'Raw Data'!AB7&lt;&gt;0),ROUNDDOWN('Raw Data'!AB7,Title!$M$1),"")</f>
        <v>65.95</v>
      </c>
      <c r="CN9" s="110">
        <f>IF(AND('Raw Data'!AC7&lt;&gt;"",'Raw Data'!AC7&lt;&gt;0),'Raw Data'!AC7,"")</f>
      </c>
      <c r="CO9" s="98">
        <f>IF(AND(CM9&gt;0,CM9&lt;&gt;""),IF(Title!$K$1=0,ROUNDDOWN((1000*CM$1)/CM9,2),ROUND((1000*CM$1)/CM9,2)),IF(CM9="","",0))</f>
        <v>823.5</v>
      </c>
      <c r="CP9" s="74">
        <f ca="1">IF(OR(CM9&lt;&gt;"",CN9&lt;&gt;""),RANK(CQ9,CQ$5:INDIRECT(CP$1,TRUE)),"")</f>
        <v>6</v>
      </c>
      <c r="CQ9" s="77">
        <f t="shared" si="36"/>
        <v>823.5</v>
      </c>
      <c r="CR9" s="77">
        <f t="shared" si="14"/>
        <v>9755.23</v>
      </c>
      <c r="CS9" s="105">
        <f ca="1">IF(CR9&lt;&gt;"",RANK(CR9,CR$5:INDIRECT(CS$1,TRUE)),"")</f>
        <v>8</v>
      </c>
      <c r="CT9" s="114">
        <f>IF(AND('Raw Data'!AD7&lt;&gt;"",'Raw Data'!AD7&lt;&gt;0),ROUNDDOWN('Raw Data'!AD7,Title!$M$1),"")</f>
        <v>63.01</v>
      </c>
      <c r="CU9" s="110">
        <f>IF(AND('Raw Data'!AE7&lt;&gt;"",'Raw Data'!AE7&lt;&gt;0),'Raw Data'!AE7,"")</f>
      </c>
      <c r="CV9" s="98">
        <f>IF(AND(CT9&gt;0,CT9&lt;&gt;""),IF(Title!$K$1=0,ROUNDDOWN((1000*CT$1)/CT9,2),ROUND((1000*CT$1)/CT9,2)),IF(CT9="","",0))</f>
        <v>823.2</v>
      </c>
      <c r="CW9" s="74">
        <f ca="1">IF(OR(CT9&lt;&gt;"",CU9&lt;&gt;""),RANK(CX9,CX$5:INDIRECT(CW$1,TRUE)),"")</f>
        <v>7</v>
      </c>
      <c r="CX9" s="77">
        <f t="shared" si="37"/>
        <v>823.2</v>
      </c>
      <c r="CY9" s="77">
        <f t="shared" si="15"/>
        <v>10578.43</v>
      </c>
      <c r="CZ9" s="105">
        <f ca="1">IF(CY9&lt;&gt;"",RANK(CY9,CY$5:INDIRECT(CZ$1,TRUE)),"")</f>
        <v>8</v>
      </c>
      <c r="DA9" s="114">
        <f>IF(AND('Raw Data'!AF7&lt;&gt;"",'Raw Data'!AF7&lt;&gt;0),ROUNDDOWN('Raw Data'!AF7,Title!$M$1),"")</f>
        <v>54.19</v>
      </c>
      <c r="DB9" s="110">
        <f>IF(AND('Raw Data'!AG7&lt;&gt;"",'Raw Data'!AG7&lt;&gt;0),'Raw Data'!AG7,"")</f>
      </c>
      <c r="DC9" s="98">
        <f>IF(AND(DA9&gt;0,DA9&lt;&gt;""),IF(Title!$K$1=0,ROUNDDOWN((1000*DA$1)/DA9,2),ROUND((1000*DA$1)/DA9,2)),IF(DA9="","",0))</f>
        <v>891.3</v>
      </c>
      <c r="DD9" s="74">
        <f ca="1">IF(OR(DA9&lt;&gt;"",DB9&lt;&gt;""),RANK(DE9,DE$5:INDIRECT(DD$1,TRUE)),"")</f>
        <v>4</v>
      </c>
      <c r="DE9" s="77">
        <f t="shared" si="38"/>
        <v>891.3</v>
      </c>
      <c r="DF9" s="77">
        <f t="shared" si="16"/>
        <v>10747.44</v>
      </c>
      <c r="DG9" s="105">
        <f ca="1">IF(DF9&lt;&gt;"",RANK(DF9,DF$5:INDIRECT(DG$1,TRUE)),"")</f>
        <v>8</v>
      </c>
      <c r="DH9" s="114">
        <f>IF(AND('Raw Data'!AH7&lt;&gt;"",'Raw Data'!AH7&lt;&gt;0),ROUNDDOWN('Raw Data'!AH7,Title!$M$1),"")</f>
        <v>55.39</v>
      </c>
      <c r="DI9" s="110">
        <f>IF(AND('Raw Data'!AI7&lt;&gt;"",'Raw Data'!AI7&lt;&gt;0),'Raw Data'!AI7,"")</f>
      </c>
      <c r="DJ9" s="98">
        <f>IF(AND(DH9&gt;0,DH9&lt;&gt;""),IF(Title!$K$1=0,ROUNDDOWN((1000*DH$1)/DH9,2),ROUND((1000*DH$1)/DH9,2)),IF(DH9="","",0))</f>
        <v>895.1</v>
      </c>
      <c r="DK9" s="74">
        <f ca="1">IF(OR(DH9&lt;&gt;"",DI9&lt;&gt;""),RANK(DL9,DL$5:INDIRECT(DK$1,TRUE)),"")</f>
        <v>3</v>
      </c>
      <c r="DL9" s="77">
        <f t="shared" si="39"/>
        <v>895.1</v>
      </c>
      <c r="DM9" s="77">
        <f t="shared" si="17"/>
        <v>11642.54</v>
      </c>
      <c r="DN9" s="105">
        <f ca="1">IF(DM9&lt;&gt;"",RANK(DM9,DM$5:INDIRECT(DN$1,TRUE)),"")</f>
        <v>7</v>
      </c>
      <c r="DO9" s="114">
        <f>IF(AND('Raw Data'!AJ7&lt;&gt;"",'Raw Data'!AJ7&lt;&gt;0),ROUNDDOWN('Raw Data'!AJ7,Title!$M$1),"")</f>
        <v>64.14</v>
      </c>
      <c r="DP9" s="110">
        <f>IF(AND('Raw Data'!AK7&lt;&gt;"",'Raw Data'!AK7&lt;&gt;0),'Raw Data'!AK7,"")</f>
      </c>
      <c r="DQ9" s="98">
        <f>IF(AND(DO9&gt;0,DO9&lt;&gt;""),IF(Title!$K$1=0,ROUNDDOWN((1000*DO$1)/DO9,2),ROUND((1000*DO$1)/DO9,2)),IF(DO9="","",0))</f>
        <v>809.16</v>
      </c>
      <c r="DR9" s="74">
        <f ca="1">IF(OR(DO9&lt;&gt;"",DP9&lt;&gt;""),RANK(DS9,DS$5:INDIRECT(DR$1,TRUE)),"")</f>
        <v>7</v>
      </c>
      <c r="DS9" s="77">
        <f t="shared" si="40"/>
        <v>809.16</v>
      </c>
      <c r="DT9" s="77">
        <f t="shared" si="18"/>
        <v>12451.7</v>
      </c>
      <c r="DU9" s="105">
        <f ca="1">IF(DT9&lt;&gt;"",RANK(DT9,DT$5:INDIRECT(DU$1,TRUE)),"")</f>
        <v>7</v>
      </c>
      <c r="DV9" s="114">
        <f>IF(AND('Raw Data'!AL7&lt;&gt;"",'Raw Data'!AL7&lt;&gt;0),ROUNDDOWN('Raw Data'!AL7,Title!$M$1),"")</f>
        <v>76.1</v>
      </c>
      <c r="DW9" s="110">
        <f>IF(AND('Raw Data'!AM7&lt;&gt;"",'Raw Data'!AM7&lt;&gt;0),'Raw Data'!AM7,"")</f>
      </c>
      <c r="DX9" s="98">
        <f>IF(AND(DV9&gt;0,DV9&lt;&gt;""),IF(Title!$K$1=0,ROUNDDOWN((1000*DV$1)/DV9,2),ROUND((1000*DV$1)/DV9,2)),IF(DV9="","",0))</f>
        <v>651.24</v>
      </c>
      <c r="DY9" s="74">
        <f ca="1">IF(OR(DV9&lt;&gt;"",DW9&lt;&gt;""),RANK(DZ9,DZ$5:INDIRECT(DY$1,TRUE)),"")</f>
        <v>8</v>
      </c>
      <c r="DZ9" s="77">
        <f t="shared" si="41"/>
        <v>651.24</v>
      </c>
      <c r="EA9" s="77">
        <f t="shared" si="19"/>
        <v>13173.99</v>
      </c>
      <c r="EB9" s="105">
        <f ca="1">IF(EA9&lt;&gt;"",RANK(EA9,EA$5:INDIRECT(EB$1,TRUE)),"")</f>
        <v>8</v>
      </c>
      <c r="EC9" s="114">
        <f>IF(AND('Raw Data'!AN7&lt;&gt;"",'Raw Data'!AN7&lt;&gt;0),ROUNDDOWN('Raw Data'!AN7,Title!$M$1),"")</f>
        <v>55.87</v>
      </c>
      <c r="ED9" s="110">
        <f>IF(AND('Raw Data'!AO7&lt;&gt;"",'Raw Data'!AO7&lt;&gt;0),'Raw Data'!AO7,"")</f>
      </c>
      <c r="EE9" s="98">
        <f>IF(AND(EC9&gt;0,EC9&lt;&gt;""),IF(Title!$K$1=0,ROUNDDOWN((1000*EC$1)/EC9,2),ROUND((1000*EC$1)/EC9,2)),IF(EC9="","",0))</f>
        <v>944.15</v>
      </c>
      <c r="EF9" s="74">
        <f ca="1">IF(OR(EC9&lt;&gt;"",ED9&lt;&gt;""),RANK(EG9,EG$5:INDIRECT(EF$1,TRUE)),"")</f>
        <v>4</v>
      </c>
      <c r="EG9" s="77">
        <f t="shared" si="42"/>
        <v>944.15</v>
      </c>
      <c r="EH9" s="77">
        <f t="shared" si="20"/>
        <v>14118.14</v>
      </c>
      <c r="EI9" s="105">
        <f ca="1">IF(EH9&lt;&gt;"",RANK(EH9,EH$5:INDIRECT(EI$1,TRUE)),"")</f>
        <v>7</v>
      </c>
      <c r="EJ9" s="114">
        <f>IF(AND('Raw Data'!AP7&lt;&gt;"",'Raw Data'!AP7&lt;&gt;0),ROUNDDOWN('Raw Data'!AP7,Title!$M$1),"")</f>
        <v>62.13</v>
      </c>
      <c r="EK9" s="107">
        <f>IF(AND('Raw Data'!AQ7&lt;&gt;"",'Raw Data'!AQ7&lt;&gt;0),'Raw Data'!AQ7,"")</f>
      </c>
      <c r="EL9" s="98">
        <f>IF(AND(EJ9&gt;0,EJ9&lt;&gt;""),IF(Title!$K$1=0,ROUNDDOWN((1000*EJ$1)/EJ9,2),ROUND((1000*EJ$1)/EJ9,2)),IF(EJ9="","",0))</f>
        <v>841.46</v>
      </c>
      <c r="EM9" s="74">
        <f ca="1">IF(OR(EJ9&lt;&gt;"",EK9&lt;&gt;""),RANK(EN9,EN$5:INDIRECT(EM$1,TRUE)),"")</f>
        <v>8</v>
      </c>
      <c r="EN9" s="77">
        <f t="shared" si="43"/>
        <v>841.46</v>
      </c>
      <c r="EO9" s="77">
        <f t="shared" si="21"/>
        <v>14959.6</v>
      </c>
      <c r="EP9" s="105">
        <f ca="1">IF(EO9&lt;&gt;"",RANK(EO9,EO$5:INDIRECT(EP$1,TRUE)),"")</f>
        <v>8</v>
      </c>
      <c r="EQ9" s="74" t="str">
        <f t="shared" si="44"/>
        <v>$ER$9:$FK$9</v>
      </c>
      <c r="ER9" s="77">
        <f t="shared" si="45"/>
        <v>745.01</v>
      </c>
      <c r="ES9" s="77">
        <f t="shared" si="46"/>
        <v>785.13</v>
      </c>
      <c r="ET9" s="77">
        <f t="shared" si="47"/>
        <v>643.53</v>
      </c>
      <c r="EU9" s="77">
        <f t="shared" si="48"/>
        <v>733.5</v>
      </c>
      <c r="EV9" s="77">
        <f t="shared" si="49"/>
        <v>849.36</v>
      </c>
      <c r="EW9" s="77">
        <f t="shared" si="50"/>
        <v>878.51</v>
      </c>
      <c r="EX9" s="77">
        <f t="shared" si="51"/>
        <v>894.28</v>
      </c>
      <c r="EY9" s="77">
        <f t="shared" si="52"/>
        <v>798.15</v>
      </c>
      <c r="EZ9" s="77">
        <f t="shared" si="53"/>
        <v>722.29</v>
      </c>
      <c r="FA9" s="77">
        <f t="shared" si="54"/>
        <v>745.59</v>
      </c>
      <c r="FB9" s="77">
        <f t="shared" si="55"/>
        <v>1000</v>
      </c>
      <c r="FC9" s="77">
        <f t="shared" si="56"/>
        <v>779.91</v>
      </c>
      <c r="FD9" s="77">
        <f t="shared" si="57"/>
        <v>823.5</v>
      </c>
      <c r="FE9" s="77">
        <f t="shared" si="58"/>
        <v>823.2</v>
      </c>
      <c r="FF9" s="77">
        <f t="shared" si="59"/>
        <v>891.3</v>
      </c>
      <c r="FG9" s="77">
        <f t="shared" si="60"/>
        <v>895.1</v>
      </c>
      <c r="FH9" s="77">
        <f t="shared" si="61"/>
        <v>809.16</v>
      </c>
      <c r="FI9" s="77">
        <f t="shared" si="62"/>
        <v>651.24</v>
      </c>
      <c r="FJ9" s="77">
        <f t="shared" si="63"/>
        <v>944.15</v>
      </c>
      <c r="FK9" s="77">
        <f t="shared" si="64"/>
        <v>841.46</v>
      </c>
      <c r="FL9" s="74" t="str">
        <f t="shared" si="65"/>
        <v>$FM$9:$GF$9</v>
      </c>
      <c r="FM9" s="78">
        <f t="shared" si="66"/>
        <v>0</v>
      </c>
      <c r="FN9" s="74">
        <f t="shared" si="67"/>
        <v>0</v>
      </c>
      <c r="FO9" s="74">
        <f t="shared" si="68"/>
        <v>0</v>
      </c>
      <c r="FP9" s="74">
        <f t="shared" si="69"/>
        <v>0</v>
      </c>
      <c r="FQ9" s="74">
        <f t="shared" si="70"/>
        <v>0</v>
      </c>
      <c r="FR9" s="74">
        <f t="shared" si="71"/>
        <v>0</v>
      </c>
      <c r="FS9" s="74">
        <f t="shared" si="72"/>
        <v>0</v>
      </c>
      <c r="FT9" s="74">
        <f t="shared" si="73"/>
        <v>0</v>
      </c>
      <c r="FU9" s="74">
        <f t="shared" si="74"/>
        <v>0</v>
      </c>
      <c r="FV9" s="74">
        <f t="shared" si="75"/>
        <v>0</v>
      </c>
      <c r="FW9" s="74">
        <f t="shared" si="76"/>
        <v>0</v>
      </c>
      <c r="FX9" s="74">
        <f t="shared" si="77"/>
        <v>0</v>
      </c>
      <c r="FY9" s="74">
        <f t="shared" si="78"/>
        <v>0</v>
      </c>
      <c r="FZ9" s="74">
        <f t="shared" si="79"/>
        <v>0</v>
      </c>
      <c r="GA9" s="74">
        <f t="shared" si="80"/>
        <v>0</v>
      </c>
      <c r="GB9" s="74">
        <f t="shared" si="81"/>
        <v>0</v>
      </c>
      <c r="GC9" s="74">
        <f t="shared" si="82"/>
        <v>0</v>
      </c>
      <c r="GD9" s="74">
        <f t="shared" si="83"/>
        <v>0</v>
      </c>
      <c r="GE9" s="74">
        <f t="shared" si="84"/>
        <v>0</v>
      </c>
      <c r="GF9" s="74">
        <f t="shared" si="85"/>
        <v>0</v>
      </c>
      <c r="GG9" s="74" t="str">
        <f t="shared" si="86"/>
        <v>HA9</v>
      </c>
      <c r="GH9" s="77">
        <f>GetDiscardScore($ER9:ER9,GH$1)</f>
        <v>0</v>
      </c>
      <c r="GI9" s="77">
        <f>GetDiscardScore($ER9:ES9,GI$1)</f>
        <v>0</v>
      </c>
      <c r="GJ9" s="77">
        <f>GetDiscardScore($ER9:ET9,GJ$1)</f>
        <v>0</v>
      </c>
      <c r="GK9" s="77">
        <f>GetDiscardScore($ER9:EU9,GK$1)</f>
        <v>643.53</v>
      </c>
      <c r="GL9" s="77">
        <f>GetDiscardScore($ER9:EV9,GL$1)</f>
        <v>643.53</v>
      </c>
      <c r="GM9" s="77">
        <f>GetDiscardScore($ER9:EW9,GM$1)</f>
        <v>643.53</v>
      </c>
      <c r="GN9" s="77">
        <f>GetDiscardScore($ER9:EX9,GN$1)</f>
        <v>643.53</v>
      </c>
      <c r="GO9" s="77">
        <f>GetDiscardScore($ER9:EY9,GO$1)</f>
        <v>643.53</v>
      </c>
      <c r="GP9" s="77">
        <f>GetDiscardScore($ER9:EZ9,GP$1)</f>
        <v>643.53</v>
      </c>
      <c r="GQ9" s="77">
        <f>GetDiscardScore($ER9:FA9,GQ$1)</f>
        <v>643.53</v>
      </c>
      <c r="GR9" s="77">
        <f>GetDiscardScore($ER9:FB9,GR$1)</f>
        <v>643.53</v>
      </c>
      <c r="GS9" s="77">
        <f>GetDiscardScore($ER9:FC9,GS$1)</f>
        <v>643.53</v>
      </c>
      <c r="GT9" s="77">
        <f>GetDiscardScore($ER9:FD9,GT$1)</f>
        <v>643.53</v>
      </c>
      <c r="GU9" s="77">
        <f>GetDiscardScore($ER9:FE9,GU$1)</f>
        <v>643.53</v>
      </c>
      <c r="GV9" s="77">
        <f>GetDiscardScore($ER9:FF9,GV$1)</f>
        <v>1365.82</v>
      </c>
      <c r="GW9" s="77">
        <f>GetDiscardScore($ER9:FG9,GW$1)</f>
        <v>1365.82</v>
      </c>
      <c r="GX9" s="77">
        <f>GetDiscardScore($ER9:FH9,GX$1)</f>
        <v>1365.82</v>
      </c>
      <c r="GY9" s="77">
        <f>GetDiscardScore($ER9:FI9,GY$1)</f>
        <v>1294.77</v>
      </c>
      <c r="GZ9" s="77">
        <f>GetDiscardScore($ER9:FJ9,GZ$1)</f>
        <v>1294.77</v>
      </c>
      <c r="HA9" s="77">
        <f>GetDiscardScore($ER9:FK9,HA$1)</f>
        <v>1294.77</v>
      </c>
      <c r="HB9" s="79">
        <f ca="1" t="shared" si="87"/>
        <v>14959.6</v>
      </c>
      <c r="HC9" s="78">
        <f ca="1">IF(HB9&lt;&gt;"",RANK(HB9,HB$5:INDIRECT(HC$1,TRUE),0),"")</f>
        <v>8</v>
      </c>
      <c r="HD9" s="76" t="str">
        <f ca="1" t="shared" si="88"/>
        <v>3,18</v>
      </c>
    </row>
    <row r="10" spans="1:212" s="74" customFormat="1" ht="11.25">
      <c r="A10" s="39">
        <v>6</v>
      </c>
      <c r="B10" s="39" t="s">
        <v>224</v>
      </c>
      <c r="C10" s="74">
        <v>24</v>
      </c>
      <c r="D10" s="40">
        <f t="shared" si="22"/>
        <v>15326.5</v>
      </c>
      <c r="E10" s="75">
        <f t="shared" si="23"/>
        <v>6</v>
      </c>
      <c r="F10" s="100" t="str">
        <f t="shared" si="0"/>
        <v>4,9</v>
      </c>
      <c r="G10" s="114">
        <v>74.52</v>
      </c>
      <c r="H10" s="110">
        <f>IF(AND('Raw Data'!E8&lt;&gt;"",'Raw Data'!E8&lt;&gt;0),'Raw Data'!E8,"")</f>
      </c>
      <c r="I10" s="98">
        <f>IF(AND(G10&lt;&gt;"",G10&gt;0),IF(Title!$K$1=0,ROUNDDOWN((1000*G$1)/G10,2),ROUND((1000*G$1)/G10,2)),IF(G10="","",0))</f>
        <v>736.71</v>
      </c>
      <c r="J10" s="74">
        <f ca="1">IF(K10&lt;&gt;0,RANK(K10,K$5:INDIRECT(J$1,TRUE)),"")</f>
        <v>8</v>
      </c>
      <c r="K10" s="77">
        <f t="shared" si="1"/>
        <v>736.71</v>
      </c>
      <c r="L10" s="77">
        <f t="shared" si="2"/>
        <v>736.71</v>
      </c>
      <c r="M10" s="105">
        <f ca="1">IF(L10&lt;&gt;"",RANK(L10,L$5:INDIRECT(M$1,TRUE)),"")</f>
        <v>8</v>
      </c>
      <c r="N10" s="114">
        <f>IF(AND('Raw Data'!F8&lt;&gt;"",'Raw Data'!F8&lt;&gt;0),ROUNDDOWN('Raw Data'!F8,Title!$M$1),"")</f>
        <v>60.44</v>
      </c>
      <c r="O10" s="110">
        <f>IF(AND('Raw Data'!G8&lt;&gt;"",'Raw Data'!G8&lt;&gt;0),'Raw Data'!G8,"")</f>
      </c>
      <c r="P10" s="98">
        <f>IF(AND(N10&gt;0,N10&lt;&gt;""),IF(Title!$K$1=0,ROUNDDOWN((1000*N$1)/N10,2),ROUND((1000*N$1)/N10,2)),IF(N10="","",0))</f>
        <v>1000</v>
      </c>
      <c r="Q10" s="74">
        <f ca="1">IF(OR(N10&lt;&gt;"",O10&lt;&gt;""),RANK(R10,R$5:INDIRECT(Q$1,TRUE)),"")</f>
        <v>1</v>
      </c>
      <c r="R10" s="77">
        <f t="shared" si="24"/>
        <v>1000</v>
      </c>
      <c r="S10" s="77">
        <f t="shared" si="3"/>
        <v>1736.71</v>
      </c>
      <c r="T10" s="105">
        <f ca="1">IF(S10&lt;&gt;"",RANK(S10,S$5:INDIRECT(T$1,TRUE)),"")</f>
        <v>3</v>
      </c>
      <c r="U10" s="114">
        <f>IF(AND('Raw Data'!H8&lt;&gt;"",'Raw Data'!H8&lt;&gt;0),ROUNDDOWN('Raw Data'!H8,Title!$M$1),"")</f>
        <v>64.11</v>
      </c>
      <c r="V10" s="110">
        <f>IF(AND('Raw Data'!I8&lt;&gt;"",'Raw Data'!I8&lt;&gt;0),'Raw Data'!I8,"")</f>
      </c>
      <c r="W10" s="98">
        <f>IF(AND(U10&gt;0,U10&lt;&gt;""),IF(Title!$K$1=0,ROUNDDOWN((1000*U$1)/U10,2),ROUND((1000*U$1)/U10,2)),IF(U10="","",0))</f>
        <v>918.57</v>
      </c>
      <c r="X10" s="74">
        <f ca="1">IF(OR(U10&lt;&gt;"",V10&lt;&gt;""),RANK(Y10,Y$5:INDIRECT(X$1,TRUE)),"")</f>
        <v>4</v>
      </c>
      <c r="Y10" s="77">
        <f t="shared" si="25"/>
        <v>918.57</v>
      </c>
      <c r="Z10" s="77">
        <f t="shared" si="4"/>
        <v>2655.28</v>
      </c>
      <c r="AA10" s="105">
        <f ca="1">IF(Z10&lt;&gt;"",RANK(Z10,Z$5:INDIRECT(AA$1,TRUE)),"")</f>
        <v>3</v>
      </c>
      <c r="AB10" s="114">
        <f>IF(AND('Raw Data'!J8&lt;&gt;"",'Raw Data'!J8&lt;&gt;0),ROUNDDOWN('Raw Data'!J8,Title!$M$1),"")</f>
        <v>77.74</v>
      </c>
      <c r="AC10" s="110">
        <f>IF(AND('Raw Data'!K8&lt;&gt;"",'Raw Data'!K8&lt;&gt;0),'Raw Data'!K8,"")</f>
      </c>
      <c r="AD10" s="98">
        <f>IF(AND(AB10&gt;0,AB10&lt;&gt;""),IF(Title!$K$1=0,ROUNDDOWN((1000*AB$1)/AB10,2),ROUND((1000*AB$1)/AB10,2)),IF(AB10="","",0))</f>
        <v>664.9</v>
      </c>
      <c r="AE10" s="74">
        <f ca="1">IF(OR(AB10&lt;&gt;"",AC10&lt;&gt;""),RANK(AF10,AF$5:INDIRECT(AE$1,TRUE)),"")</f>
        <v>8</v>
      </c>
      <c r="AF10" s="77">
        <f t="shared" si="26"/>
        <v>664.9</v>
      </c>
      <c r="AG10" s="77">
        <f t="shared" si="5"/>
        <v>2655.28</v>
      </c>
      <c r="AH10" s="105">
        <f ca="1">IF(AG10&lt;&gt;"",RANK(AG10,AG$5:INDIRECT(AH$1,TRUE)),"")</f>
        <v>4</v>
      </c>
      <c r="AI10" s="114">
        <f>IF(AND('Raw Data'!L8&lt;&gt;"",'Raw Data'!L8&lt;&gt;0),ROUNDDOWN('Raw Data'!L8,Title!$M$1),"")</f>
        <v>59.11</v>
      </c>
      <c r="AJ10" s="110">
        <f>IF(AND('Raw Data'!M8&lt;&gt;"",'Raw Data'!M8&lt;&gt;0),'Raw Data'!M8,"")</f>
      </c>
      <c r="AK10" s="98">
        <f>IF(AND(AI10&gt;0,AI10&lt;&gt;""),IF(Title!$K$1=0,ROUNDDOWN((1000*AI$1)/AI10,2),ROUND((1000*AI$1)/AI10,2)),IF(AI10="","",0))</f>
        <v>876.67</v>
      </c>
      <c r="AL10" s="74">
        <f ca="1">IF(OR(AI10&lt;&gt;"",AJ10&lt;&gt;""),RANK(AM10,AM$5:INDIRECT(AL$1,TRUE)),"")</f>
        <v>5</v>
      </c>
      <c r="AM10" s="77">
        <f t="shared" si="27"/>
        <v>876.67</v>
      </c>
      <c r="AN10" s="77">
        <f t="shared" si="6"/>
        <v>3531.95</v>
      </c>
      <c r="AO10" s="105">
        <f ca="1">IF(AN10&lt;&gt;"",RANK(AN10,AN$5:INDIRECT(AO$1,TRUE)),"")</f>
        <v>4</v>
      </c>
      <c r="AP10" s="114">
        <f>IF(AND('Raw Data'!N8&lt;&gt;"",'Raw Data'!N8&lt;&gt;0),ROUNDDOWN('Raw Data'!N8,Title!$M$1),"")</f>
        <v>63.04</v>
      </c>
      <c r="AQ10" s="110">
        <f>IF(AND('Raw Data'!O8&lt;&gt;"",'Raw Data'!O8&lt;&gt;0),'Raw Data'!O8,"")</f>
      </c>
      <c r="AR10" s="98">
        <f>IF(AND(AP10&gt;0,AP10&lt;&gt;""),IF(Title!$K$1=0,ROUNDDOWN((1000*AP$1)/AP10,2),ROUND((1000*AP$1)/AP10,2)),IF(AP10="","",0))</f>
        <v>782.36</v>
      </c>
      <c r="AS10" s="74">
        <f ca="1">IF(OR(AP10&lt;&gt;"",AQ10&lt;&gt;""),RANK(AT10,AT$5:INDIRECT(AS$1,TRUE)),"")</f>
        <v>6</v>
      </c>
      <c r="AT10" s="77">
        <f t="shared" si="28"/>
        <v>782.36</v>
      </c>
      <c r="AU10" s="77">
        <f t="shared" si="7"/>
        <v>4314.31</v>
      </c>
      <c r="AV10" s="105">
        <f ca="1">IF(AU10&lt;&gt;"",RANK(AU10,AU$5:INDIRECT(AV$1,TRUE)),"")</f>
        <v>5</v>
      </c>
      <c r="AW10" s="114">
        <f>IF(AND('Raw Data'!P8&lt;&gt;"",'Raw Data'!P8&lt;&gt;0),ROUNDDOWN('Raw Data'!P8,Title!$M$1),"")</f>
        <v>62.52</v>
      </c>
      <c r="AX10" s="110">
        <f>IF(AND('Raw Data'!Q8&lt;&gt;"",'Raw Data'!Q8&lt;&gt;0),'Raw Data'!Q8,"")</f>
      </c>
      <c r="AY10" s="98">
        <f>IF(AND(AW10&gt;0,AW10&lt;&gt;""),IF(Title!$K$1=0,ROUNDDOWN((1000*AW$1)/AW10,2),ROUND((1000*AW$1)/AW10,2)),IF(AW10="","",0))</f>
        <v>806.46</v>
      </c>
      <c r="AZ10" s="74">
        <f ca="1">IF(OR(AW10&lt;&gt;"",AX10&lt;&gt;""),RANK(BA10,BA$5:INDIRECT(AZ$1,TRUE)),"")</f>
        <v>8</v>
      </c>
      <c r="BA10" s="77">
        <f t="shared" si="29"/>
        <v>806.46</v>
      </c>
      <c r="BB10" s="77">
        <f t="shared" si="8"/>
        <v>5120.77</v>
      </c>
      <c r="BC10" s="105">
        <f ca="1">IF(BB10&lt;&gt;"",RANK(BB10,BB$5:INDIRECT(BC$1,TRUE)),"")</f>
        <v>6</v>
      </c>
      <c r="BD10" s="114">
        <f>IF(AND('Raw Data'!R8&lt;&gt;"",'Raw Data'!R8&lt;&gt;0),ROUNDDOWN('Raw Data'!R8,Title!$M$1),"")</f>
        <v>59.96</v>
      </c>
      <c r="BE10" s="110">
        <f>IF(AND('Raw Data'!S8&lt;&gt;"",'Raw Data'!S8&lt;&gt;0),'Raw Data'!S8,"")</f>
      </c>
      <c r="BF10" s="98">
        <f>IF(AND(BD10&gt;0,BD10&lt;&gt;""),IF(Title!$K$1=0,ROUNDDOWN((1000*BD$1)/BD10,2),ROUND((1000*BD$1)/BD10,2)),IF(BD10="","",0))</f>
        <v>851.4</v>
      </c>
      <c r="BG10" s="74">
        <f ca="1">IF(OR(BD10&lt;&gt;"",BE10&lt;&gt;""),RANK(BH10,BH$5:INDIRECT(BG$1,TRUE)),"")</f>
        <v>6</v>
      </c>
      <c r="BH10" s="77">
        <f t="shared" si="30"/>
        <v>851.4</v>
      </c>
      <c r="BI10" s="77">
        <f t="shared" si="9"/>
        <v>5972.17</v>
      </c>
      <c r="BJ10" s="105">
        <f ca="1">IF(BI10&lt;&gt;"",RANK(BI10,BI$5:INDIRECT(BJ$1,TRUE)),"")</f>
        <v>7</v>
      </c>
      <c r="BK10" s="114">
        <f>IF(AND('Raw Data'!T8&lt;&gt;"",'Raw Data'!T8&lt;&gt;0),ROUNDDOWN('Raw Data'!T8,Title!$M$1),"")</f>
        <v>70.59</v>
      </c>
      <c r="BL10" s="110">
        <f>IF(AND('Raw Data'!U8&lt;&gt;"",'Raw Data'!U8&lt;&gt;0),'Raw Data'!U8,"")</f>
      </c>
      <c r="BM10" s="98">
        <f t="shared" si="31"/>
        <v>682.39</v>
      </c>
      <c r="BN10" s="74">
        <f ca="1">IF(OR(BK10&lt;&gt;"",BL10&lt;&gt;""),RANK(BO10,BO$5:INDIRECT(BN$1,TRUE)),"")</f>
        <v>8</v>
      </c>
      <c r="BO10" s="77">
        <f t="shared" si="32"/>
        <v>682.39</v>
      </c>
      <c r="BP10" s="77">
        <f t="shared" si="10"/>
        <v>6654.56</v>
      </c>
      <c r="BQ10" s="105">
        <f ca="1">IF(BP10&lt;&gt;"",RANK(BP10,BP$5:INDIRECT(BQ$1,TRUE)),"")</f>
        <v>7</v>
      </c>
      <c r="BR10" s="114">
        <f>IF(AND('Raw Data'!V8&lt;&gt;"",'Raw Data'!V8&lt;&gt;0),ROUNDDOWN('Raw Data'!V8,Title!$M$1),"")</f>
        <v>67.78</v>
      </c>
      <c r="BS10" s="110">
        <f>IF(AND('Raw Data'!W8&lt;&gt;"",'Raw Data'!W8&lt;&gt;0),'Raw Data'!W8,"")</f>
      </c>
      <c r="BT10" s="98">
        <f>IF(AND(BR10&gt;0,BR10&lt;&gt;""),IF(Title!$K$1=0,ROUNDDOWN((1000*BR$1)/BR10,2),ROUND((1000*BR$1)/BR10,2)),IF(BR10="","",0))</f>
        <v>705.66</v>
      </c>
      <c r="BU10" s="74">
        <f ca="1">IF(OR(BR10&lt;&gt;"",BS10&lt;&gt;""),RANK(BV10,BV$5:INDIRECT(BU$1,TRUE)),"")</f>
        <v>6</v>
      </c>
      <c r="BV10" s="77">
        <f t="shared" si="33"/>
        <v>705.66</v>
      </c>
      <c r="BW10" s="77">
        <f t="shared" si="11"/>
        <v>7360.22</v>
      </c>
      <c r="BX10" s="105">
        <f ca="1">IF(BW10&lt;&gt;"",RANK(BW10,BW$5:INDIRECT(BX$1,TRUE)),"")</f>
        <v>7</v>
      </c>
      <c r="BY10" s="114">
        <f>IF(AND('Raw Data'!X8&lt;&gt;"",'Raw Data'!X8&lt;&gt;0),ROUNDDOWN('Raw Data'!X8,Title!$M$1),"")</f>
        <v>54.28</v>
      </c>
      <c r="BZ10" s="110">
        <f>IF(AND('Raw Data'!Y8&lt;&gt;"",'Raw Data'!Y8&lt;&gt;0),'Raw Data'!Y8,"")</f>
      </c>
      <c r="CA10" s="98">
        <f>IF(AND(BY10&gt;0,BY10&lt;&gt;""),IF(Title!$K$1=0,ROUNDDOWN((1000*BY$1)/BY10,2),ROUND((1000*BY$1)/BY10,2)),IF(BY10="","",0))</f>
        <v>923.72</v>
      </c>
      <c r="CB10" s="74">
        <f ca="1">IF(OR(BY10&lt;&gt;"",BZ10&lt;&gt;""),RANK(CC10,CC$5:INDIRECT(CB$1,TRUE)),"")</f>
        <v>3</v>
      </c>
      <c r="CC10" s="77">
        <f t="shared" si="34"/>
        <v>923.72</v>
      </c>
      <c r="CD10" s="77">
        <f t="shared" si="12"/>
        <v>8283.94</v>
      </c>
      <c r="CE10" s="105">
        <f ca="1">IF(CD10&lt;&gt;"",RANK(CD10,CD$5:INDIRECT(CE$1,TRUE)),"")</f>
        <v>7</v>
      </c>
      <c r="CF10" s="114">
        <f>IF(AND('Raw Data'!Z8&lt;&gt;"",'Raw Data'!Z8&lt;&gt;0),ROUNDDOWN('Raw Data'!Z8,Title!$M$1),"")</f>
        <v>58.8</v>
      </c>
      <c r="CG10" s="110">
        <f>IF(AND('Raw Data'!AA8&lt;&gt;"",'Raw Data'!AA8&lt;&gt;0),'Raw Data'!AA8,"")</f>
      </c>
      <c r="CH10" s="98">
        <f>IF(AND(CF10&gt;0,CF10&lt;&gt;""),IF(Title!$K$1=0,ROUNDDOWN((1000*CF$1)/CF10,2),ROUND((1000*CF$1)/CF10,2)),IF(CF10="","",0))</f>
        <v>829.25</v>
      </c>
      <c r="CI10" s="74">
        <f ca="1">IF(OR(CF10&lt;&gt;"",CG10&lt;&gt;""),RANK(CJ10,CJ$5:INDIRECT(CI$1,TRUE)),"")</f>
        <v>3</v>
      </c>
      <c r="CJ10" s="77">
        <f t="shared" si="35"/>
        <v>829.25</v>
      </c>
      <c r="CK10" s="77">
        <f t="shared" si="13"/>
        <v>9113.19</v>
      </c>
      <c r="CL10" s="105">
        <f ca="1">IF(CK10&lt;&gt;"",RANK(CK10,CK$5:INDIRECT(CL$1,TRUE)),"")</f>
        <v>6</v>
      </c>
      <c r="CM10" s="114">
        <f>IF(AND('Raw Data'!AB8&lt;&gt;"",'Raw Data'!AB8&lt;&gt;0),ROUNDDOWN('Raw Data'!AB8,Title!$M$1),"")</f>
        <v>60.49</v>
      </c>
      <c r="CN10" s="110">
        <f>IF(AND('Raw Data'!AC8&lt;&gt;"",'Raw Data'!AC8&lt;&gt;0),'Raw Data'!AC8,"")</f>
      </c>
      <c r="CO10" s="98">
        <f>IF(AND(CM10&gt;0,CM10&lt;&gt;""),IF(Title!$K$1=0,ROUNDDOWN((1000*CM$1)/CM10,2),ROUND((1000*CM$1)/CM10,2)),IF(CM10="","",0))</f>
        <v>897.83</v>
      </c>
      <c r="CP10" s="74">
        <f ca="1">IF(OR(CM10&lt;&gt;"",CN10&lt;&gt;""),RANK(CQ10,CQ$5:INDIRECT(CP$1,TRUE)),"")</f>
        <v>5</v>
      </c>
      <c r="CQ10" s="77">
        <f t="shared" si="36"/>
        <v>897.83</v>
      </c>
      <c r="CR10" s="77">
        <f t="shared" si="14"/>
        <v>10011.02</v>
      </c>
      <c r="CS10" s="105">
        <f ca="1">IF(CR10&lt;&gt;"",RANK(CR10,CR$5:INDIRECT(CS$1,TRUE)),"")</f>
        <v>6</v>
      </c>
      <c r="CT10" s="114">
        <f>IF(AND('Raw Data'!AD8&lt;&gt;"",'Raw Data'!AD8&lt;&gt;0),ROUNDDOWN('Raw Data'!AD8,Title!$M$1),"")</f>
        <v>58.69</v>
      </c>
      <c r="CU10" s="110">
        <f>IF(AND('Raw Data'!AE8&lt;&gt;"",'Raw Data'!AE8&lt;&gt;0),'Raw Data'!AE8,"")</f>
      </c>
      <c r="CV10" s="98">
        <f>IF(AND(CT10&gt;0,CT10&lt;&gt;""),IF(Title!$K$1=0,ROUNDDOWN((1000*CT$1)/CT10,2),ROUND((1000*CT$1)/CT10,2)),IF(CT10="","",0))</f>
        <v>883.79</v>
      </c>
      <c r="CW10" s="74">
        <f ca="1">IF(OR(CT10&lt;&gt;"",CU10&lt;&gt;""),RANK(CX10,CX$5:INDIRECT(CW$1,TRUE)),"")</f>
        <v>4</v>
      </c>
      <c r="CX10" s="77">
        <f t="shared" si="37"/>
        <v>883.79</v>
      </c>
      <c r="CY10" s="77">
        <f t="shared" si="15"/>
        <v>10894.81</v>
      </c>
      <c r="CZ10" s="105">
        <f ca="1">IF(CY10&lt;&gt;"",RANK(CY10,CY$5:INDIRECT(CZ$1,TRUE)),"")</f>
        <v>6</v>
      </c>
      <c r="DA10" s="114">
        <f>IF(AND('Raw Data'!AF8&lt;&gt;"",'Raw Data'!AF8&lt;&gt;0),ROUNDDOWN('Raw Data'!AF8,Title!$M$1),"")</f>
        <v>56.12</v>
      </c>
      <c r="DB10" s="110">
        <f>IF(AND('Raw Data'!AG8&lt;&gt;"",'Raw Data'!AG8&lt;&gt;0),'Raw Data'!AG8,"")</f>
      </c>
      <c r="DC10" s="98">
        <f>IF(AND(DA10&gt;0,DA10&lt;&gt;""),IF(Title!$K$1=0,ROUNDDOWN((1000*DA$1)/DA10,2),ROUND((1000*DA$1)/DA10,2)),IF(DA10="","",0))</f>
        <v>860.65</v>
      </c>
      <c r="DD10" s="74">
        <f ca="1">IF(OR(DA10&lt;&gt;"",DB10&lt;&gt;""),RANK(DE10,DE$5:INDIRECT(DD$1,TRUE)),"")</f>
        <v>7</v>
      </c>
      <c r="DE10" s="77">
        <f t="shared" si="38"/>
        <v>860.65</v>
      </c>
      <c r="DF10" s="77">
        <f t="shared" si="16"/>
        <v>11073.07</v>
      </c>
      <c r="DG10" s="105">
        <f ca="1">IF(DF10&lt;&gt;"",RANK(DF10,DF$5:INDIRECT(DG$1,TRUE)),"")</f>
        <v>6</v>
      </c>
      <c r="DH10" s="114">
        <f>IF(AND('Raw Data'!AH8&lt;&gt;"",'Raw Data'!AH8&lt;&gt;0),ROUNDDOWN('Raw Data'!AH8,Title!$M$1),"")</f>
        <v>55.63</v>
      </c>
      <c r="DI10" s="110">
        <f>IF(AND('Raw Data'!AI8&lt;&gt;"",'Raw Data'!AI8&lt;&gt;0),'Raw Data'!AI8,"")</f>
      </c>
      <c r="DJ10" s="98">
        <f>IF(AND(DH10&gt;0,DH10&lt;&gt;""),IF(Title!$K$1=0,ROUNDDOWN((1000*DH$1)/DH10,2),ROUND((1000*DH$1)/DH10,2)),IF(DH10="","",0))</f>
        <v>891.24</v>
      </c>
      <c r="DK10" s="74">
        <f ca="1">IF(OR(DH10&lt;&gt;"",DI10&lt;&gt;""),RANK(DL10,DL$5:INDIRECT(DK$1,TRUE)),"")</f>
        <v>4</v>
      </c>
      <c r="DL10" s="77">
        <f t="shared" si="39"/>
        <v>891.24</v>
      </c>
      <c r="DM10" s="77">
        <f t="shared" si="17"/>
        <v>11964.31</v>
      </c>
      <c r="DN10" s="105">
        <f ca="1">IF(DM10&lt;&gt;"",RANK(DM10,DM$5:INDIRECT(DN$1,TRUE)),"")</f>
        <v>6</v>
      </c>
      <c r="DO10" s="114">
        <f>IF(AND('Raw Data'!AJ8&lt;&gt;"",'Raw Data'!AJ8&lt;&gt;0),ROUNDDOWN('Raw Data'!AJ8,Title!$M$1),"")</f>
        <v>69.36</v>
      </c>
      <c r="DP10" s="110">
        <f>IF(AND('Raw Data'!AK8&lt;&gt;"",'Raw Data'!AK8&lt;&gt;0),'Raw Data'!AK8,"")</f>
      </c>
      <c r="DQ10" s="98">
        <f>IF(AND(DO10&gt;0,DO10&lt;&gt;""),IF(Title!$K$1=0,ROUNDDOWN((1000*DO$1)/DO10,2),ROUND((1000*DO$1)/DO10,2)),IF(DO10="","",0))</f>
        <v>748.26</v>
      </c>
      <c r="DR10" s="74">
        <f ca="1">IF(OR(DO10&lt;&gt;"",DP10&lt;&gt;""),RANK(DS10,DS$5:INDIRECT(DR$1,TRUE)),"")</f>
        <v>8</v>
      </c>
      <c r="DS10" s="77">
        <f t="shared" si="40"/>
        <v>748.26</v>
      </c>
      <c r="DT10" s="77">
        <f t="shared" si="18"/>
        <v>12712.57</v>
      </c>
      <c r="DU10" s="105">
        <f ca="1">IF(DT10&lt;&gt;"",RANK(DT10,DT$5:INDIRECT(DU$1,TRUE)),"")</f>
        <v>6</v>
      </c>
      <c r="DV10" s="114">
        <f>IF(AND('Raw Data'!AL8&lt;&gt;"",'Raw Data'!AL8&lt;&gt;0),ROUNDDOWN('Raw Data'!AL8,Title!$M$1),"")</f>
        <v>66.61</v>
      </c>
      <c r="DW10" s="110">
        <f>IF(AND('Raw Data'!AM8&lt;&gt;"",'Raw Data'!AM8&lt;&gt;0),'Raw Data'!AM8,"")</f>
      </c>
      <c r="DX10" s="98">
        <f>IF(AND(DV10&gt;0,DV10&lt;&gt;""),IF(Title!$K$1=0,ROUNDDOWN((1000*DV$1)/DV10,2),ROUND((1000*DV$1)/DV10,2)),IF(DV10="","",0))</f>
        <v>744.03</v>
      </c>
      <c r="DY10" s="74">
        <f ca="1">IF(OR(DV10&lt;&gt;"",DW10&lt;&gt;""),RANK(DZ10,DZ$5:INDIRECT(DY$1,TRUE)),"")</f>
        <v>7</v>
      </c>
      <c r="DZ10" s="77">
        <f t="shared" si="41"/>
        <v>744.03</v>
      </c>
      <c r="EA10" s="77">
        <f t="shared" si="19"/>
        <v>13456.6</v>
      </c>
      <c r="EB10" s="105">
        <f ca="1">IF(EA10&lt;&gt;"",RANK(EA10,EA$5:INDIRECT(EB$1,TRUE)),"")</f>
        <v>6</v>
      </c>
      <c r="EC10" s="114">
        <f>IF(AND('Raw Data'!AN8&lt;&gt;"",'Raw Data'!AN8&lt;&gt;0),ROUNDDOWN('Raw Data'!AN8,Title!$M$1),"")</f>
        <v>55.1</v>
      </c>
      <c r="ED10" s="110">
        <f>IF(AND('Raw Data'!AO8&lt;&gt;"",'Raw Data'!AO8&lt;&gt;0),'Raw Data'!AO8,"")</f>
      </c>
      <c r="EE10" s="98">
        <f>IF(AND(EC10&gt;0,EC10&lt;&gt;""),IF(Title!$K$1=0,ROUNDDOWN((1000*EC$1)/EC10,2),ROUND((1000*EC$1)/EC10,2)),IF(EC10="","",0))</f>
        <v>957.35</v>
      </c>
      <c r="EF10" s="74">
        <f ca="1">IF(OR(EC10&lt;&gt;"",ED10&lt;&gt;""),RANK(EG10,EG$5:INDIRECT(EF$1,TRUE)),"")</f>
        <v>3</v>
      </c>
      <c r="EG10" s="77">
        <f t="shared" si="42"/>
        <v>957.35</v>
      </c>
      <c r="EH10" s="77">
        <f t="shared" si="20"/>
        <v>14413.95</v>
      </c>
      <c r="EI10" s="105">
        <f ca="1">IF(EH10&lt;&gt;"",RANK(EH10,EH$5:INDIRECT(EI$1,TRUE)),"")</f>
        <v>6</v>
      </c>
      <c r="EJ10" s="114">
        <f>IF(AND('Raw Data'!AP8&lt;&gt;"",'Raw Data'!AP8&lt;&gt;0),ROUNDDOWN('Raw Data'!AP8,Title!$M$1),"")</f>
        <v>57.29</v>
      </c>
      <c r="EK10" s="107">
        <f>IF(AND('Raw Data'!AQ8&lt;&gt;"",'Raw Data'!AQ8&lt;&gt;0),'Raw Data'!AQ8,"")</f>
      </c>
      <c r="EL10" s="98">
        <f>IF(AND(EJ10&gt;0,EJ10&lt;&gt;""),IF(Title!$K$1=0,ROUNDDOWN((1000*EJ$1)/EJ10,2),ROUND((1000*EJ$1)/EJ10,2)),IF(EJ10="","",0))</f>
        <v>912.55</v>
      </c>
      <c r="EM10" s="74">
        <f ca="1">IF(OR(EJ10&lt;&gt;"",EK10&lt;&gt;""),RANK(EN10,EN$5:INDIRECT(EM$1,TRUE)),"")</f>
        <v>7</v>
      </c>
      <c r="EN10" s="77">
        <f t="shared" si="43"/>
        <v>912.55</v>
      </c>
      <c r="EO10" s="77">
        <f t="shared" si="21"/>
        <v>15326.5</v>
      </c>
      <c r="EP10" s="105">
        <f ca="1">IF(EO10&lt;&gt;"",RANK(EO10,EO$5:INDIRECT(EP$1,TRUE)),"")</f>
        <v>6</v>
      </c>
      <c r="EQ10" s="74" t="str">
        <f t="shared" si="44"/>
        <v>$ER$10:$FK$10</v>
      </c>
      <c r="ER10" s="77">
        <f t="shared" si="45"/>
        <v>736.71</v>
      </c>
      <c r="ES10" s="77">
        <f t="shared" si="46"/>
        <v>1000</v>
      </c>
      <c r="ET10" s="77">
        <f t="shared" si="47"/>
        <v>918.57</v>
      </c>
      <c r="EU10" s="77">
        <f t="shared" si="48"/>
        <v>664.9</v>
      </c>
      <c r="EV10" s="77">
        <f t="shared" si="49"/>
        <v>876.67</v>
      </c>
      <c r="EW10" s="77">
        <f t="shared" si="50"/>
        <v>782.36</v>
      </c>
      <c r="EX10" s="77">
        <f t="shared" si="51"/>
        <v>806.46</v>
      </c>
      <c r="EY10" s="77">
        <f t="shared" si="52"/>
        <v>851.4</v>
      </c>
      <c r="EZ10" s="77">
        <f t="shared" si="53"/>
        <v>682.39</v>
      </c>
      <c r="FA10" s="77">
        <f t="shared" si="54"/>
        <v>705.66</v>
      </c>
      <c r="FB10" s="77">
        <f t="shared" si="55"/>
        <v>923.72</v>
      </c>
      <c r="FC10" s="77">
        <f t="shared" si="56"/>
        <v>829.25</v>
      </c>
      <c r="FD10" s="77">
        <f t="shared" si="57"/>
        <v>897.83</v>
      </c>
      <c r="FE10" s="77">
        <f t="shared" si="58"/>
        <v>883.79</v>
      </c>
      <c r="FF10" s="77">
        <f t="shared" si="59"/>
        <v>860.65</v>
      </c>
      <c r="FG10" s="77">
        <f t="shared" si="60"/>
        <v>891.24</v>
      </c>
      <c r="FH10" s="77">
        <f t="shared" si="61"/>
        <v>748.26</v>
      </c>
      <c r="FI10" s="77">
        <f t="shared" si="62"/>
        <v>744.03</v>
      </c>
      <c r="FJ10" s="77">
        <f t="shared" si="63"/>
        <v>957.35</v>
      </c>
      <c r="FK10" s="77">
        <f t="shared" si="64"/>
        <v>912.55</v>
      </c>
      <c r="FL10" s="74" t="str">
        <f t="shared" si="65"/>
        <v>$FM$10:$GF$10</v>
      </c>
      <c r="FM10" s="78">
        <f t="shared" si="66"/>
        <v>0</v>
      </c>
      <c r="FN10" s="74">
        <f t="shared" si="67"/>
        <v>0</v>
      </c>
      <c r="FO10" s="74">
        <f t="shared" si="68"/>
        <v>0</v>
      </c>
      <c r="FP10" s="74">
        <f t="shared" si="69"/>
        <v>0</v>
      </c>
      <c r="FQ10" s="74">
        <f t="shared" si="70"/>
        <v>0</v>
      </c>
      <c r="FR10" s="74">
        <f t="shared" si="71"/>
        <v>0</v>
      </c>
      <c r="FS10" s="74">
        <f t="shared" si="72"/>
        <v>0</v>
      </c>
      <c r="FT10" s="74">
        <f t="shared" si="73"/>
        <v>0</v>
      </c>
      <c r="FU10" s="74">
        <f t="shared" si="74"/>
        <v>0</v>
      </c>
      <c r="FV10" s="74">
        <f t="shared" si="75"/>
        <v>0</v>
      </c>
      <c r="FW10" s="74">
        <f t="shared" si="76"/>
        <v>0</v>
      </c>
      <c r="FX10" s="74">
        <f t="shared" si="77"/>
        <v>0</v>
      </c>
      <c r="FY10" s="74">
        <f t="shared" si="78"/>
        <v>0</v>
      </c>
      <c r="FZ10" s="74">
        <f t="shared" si="79"/>
        <v>0</v>
      </c>
      <c r="GA10" s="74">
        <f t="shared" si="80"/>
        <v>0</v>
      </c>
      <c r="GB10" s="74">
        <f t="shared" si="81"/>
        <v>0</v>
      </c>
      <c r="GC10" s="74">
        <f t="shared" si="82"/>
        <v>0</v>
      </c>
      <c r="GD10" s="74">
        <f t="shared" si="83"/>
        <v>0</v>
      </c>
      <c r="GE10" s="74">
        <f t="shared" si="84"/>
        <v>0</v>
      </c>
      <c r="GF10" s="74">
        <f t="shared" si="85"/>
        <v>0</v>
      </c>
      <c r="GG10" s="74" t="str">
        <f t="shared" si="86"/>
        <v>HA10</v>
      </c>
      <c r="GH10" s="77">
        <f>GetDiscardScore($ER10:ER10,GH$1)</f>
        <v>0</v>
      </c>
      <c r="GI10" s="77">
        <f>GetDiscardScore($ER10:ES10,GI$1)</f>
        <v>0</v>
      </c>
      <c r="GJ10" s="77">
        <f>GetDiscardScore($ER10:ET10,GJ$1)</f>
        <v>0</v>
      </c>
      <c r="GK10" s="77">
        <f>GetDiscardScore($ER10:EU10,GK$1)</f>
        <v>664.9</v>
      </c>
      <c r="GL10" s="77">
        <f>GetDiscardScore($ER10:EV10,GL$1)</f>
        <v>664.9</v>
      </c>
      <c r="GM10" s="77">
        <f>GetDiscardScore($ER10:EW10,GM$1)</f>
        <v>664.9</v>
      </c>
      <c r="GN10" s="77">
        <f>GetDiscardScore($ER10:EX10,GN$1)</f>
        <v>664.9</v>
      </c>
      <c r="GO10" s="77">
        <f>GetDiscardScore($ER10:EY10,GO$1)</f>
        <v>664.9</v>
      </c>
      <c r="GP10" s="77">
        <f>GetDiscardScore($ER10:EZ10,GP$1)</f>
        <v>664.9</v>
      </c>
      <c r="GQ10" s="77">
        <f>GetDiscardScore($ER10:FA10,GQ$1)</f>
        <v>664.9</v>
      </c>
      <c r="GR10" s="77">
        <f>GetDiscardScore($ER10:FB10,GR$1)</f>
        <v>664.9</v>
      </c>
      <c r="GS10" s="77">
        <f>GetDiscardScore($ER10:FC10,GS$1)</f>
        <v>664.9</v>
      </c>
      <c r="GT10" s="77">
        <f>GetDiscardScore($ER10:FD10,GT$1)</f>
        <v>664.9</v>
      </c>
      <c r="GU10" s="77">
        <f>GetDiscardScore($ER10:FE10,GU$1)</f>
        <v>664.9</v>
      </c>
      <c r="GV10" s="77">
        <f>GetDiscardScore($ER10:FF10,GV$1)</f>
        <v>1347.29</v>
      </c>
      <c r="GW10" s="77">
        <f>GetDiscardScore($ER10:FG10,GW$1)</f>
        <v>1347.29</v>
      </c>
      <c r="GX10" s="77">
        <f>GetDiscardScore($ER10:FH10,GX$1)</f>
        <v>1347.29</v>
      </c>
      <c r="GY10" s="77">
        <f>GetDiscardScore($ER10:FI10,GY$1)</f>
        <v>1347.29</v>
      </c>
      <c r="GZ10" s="77">
        <f>GetDiscardScore($ER10:FJ10,GZ$1)</f>
        <v>1347.29</v>
      </c>
      <c r="HA10" s="77">
        <f>GetDiscardScore($ER10:FK10,HA$1)</f>
        <v>1347.29</v>
      </c>
      <c r="HB10" s="79">
        <f ca="1" t="shared" si="87"/>
        <v>15326.5</v>
      </c>
      <c r="HC10" s="78">
        <f ca="1">IF(HB10&lt;&gt;"",RANK(HB10,HB$5:INDIRECT(HC$1,TRUE),0),"")</f>
        <v>6</v>
      </c>
      <c r="HD10" s="76" t="str">
        <f ca="1" t="shared" si="88"/>
        <v>4,9</v>
      </c>
    </row>
    <row r="11" spans="1:212" s="51" customFormat="1" ht="11.25">
      <c r="A11" s="41">
        <v>7</v>
      </c>
      <c r="B11" s="41" t="s">
        <v>226</v>
      </c>
      <c r="C11" s="51">
        <v>24</v>
      </c>
      <c r="D11" s="42">
        <f t="shared" si="22"/>
        <v>16437.86</v>
      </c>
      <c r="E11" s="69">
        <f t="shared" si="23"/>
        <v>3</v>
      </c>
      <c r="F11" s="99" t="str">
        <f t="shared" si="0"/>
        <v>6,10</v>
      </c>
      <c r="G11" s="111">
        <v>66.44</v>
      </c>
      <c r="H11" s="109">
        <f>IF(AND('Raw Data'!E9&lt;&gt;"",'Raw Data'!E9&lt;&gt;0),'Raw Data'!E9,"")</f>
      </c>
      <c r="I11" s="97">
        <f>IF(AND(G11&lt;&gt;"",G11&gt;0),IF(Title!$K$1=0,ROUNDDOWN((1000*G$1)/G11,2),ROUND((1000*G$1)/G11,2)),IF(G11="","",0))</f>
        <v>826.3</v>
      </c>
      <c r="J11" s="51">
        <f ca="1">IF(K11&lt;&gt;0,RANK(K11,K$5:INDIRECT(J$1,TRUE)),"")</f>
        <v>3</v>
      </c>
      <c r="K11" s="71">
        <f t="shared" si="1"/>
        <v>826.3</v>
      </c>
      <c r="L11" s="71">
        <f t="shared" si="2"/>
        <v>826.3</v>
      </c>
      <c r="M11" s="104">
        <f ca="1">IF(L11&lt;&gt;"",RANK(L11,L$5:INDIRECT(M$1,TRUE)),"")</f>
        <v>3</v>
      </c>
      <c r="N11" s="111">
        <f>IF(AND('Raw Data'!F9&lt;&gt;"",'Raw Data'!F9&lt;&gt;0),ROUNDDOWN('Raw Data'!F9,Title!$M$1),"")</f>
        <v>73.04</v>
      </c>
      <c r="O11" s="109">
        <f>IF(AND('Raw Data'!G9&lt;&gt;"",'Raw Data'!G9&lt;&gt;0),'Raw Data'!G9,"")</f>
      </c>
      <c r="P11" s="97">
        <f>IF(AND(N11&gt;0,N11&lt;&gt;""),IF(Title!$K$1=0,ROUNDDOWN((1000*N$1)/N11,2),ROUND((1000*N$1)/N11,2)),IF(N11="","",0))</f>
        <v>827.49</v>
      </c>
      <c r="Q11" s="51">
        <f ca="1">IF(OR(N11&lt;&gt;"",O11&lt;&gt;""),RANK(R11,R$5:INDIRECT(Q$1,TRUE)),"")</f>
        <v>5</v>
      </c>
      <c r="R11" s="71">
        <f t="shared" si="24"/>
        <v>827.49</v>
      </c>
      <c r="S11" s="71">
        <f t="shared" si="3"/>
        <v>1653.79</v>
      </c>
      <c r="T11" s="104">
        <f ca="1">IF(S11&lt;&gt;"",RANK(S11,S$5:INDIRECT(T$1,TRUE)),"")</f>
        <v>4</v>
      </c>
      <c r="U11" s="111">
        <f>IF(AND('Raw Data'!H9&lt;&gt;"",'Raw Data'!H9&lt;&gt;0),ROUNDDOWN('Raw Data'!H9,Title!$M$1),"")</f>
        <v>74.79</v>
      </c>
      <c r="V11" s="109">
        <f>IF(AND('Raw Data'!I9&lt;&gt;"",'Raw Data'!I9&lt;&gt;0),'Raw Data'!I9,"")</f>
      </c>
      <c r="W11" s="97">
        <f>IF(AND(U11&gt;0,U11&lt;&gt;""),IF(Title!$K$1=0,ROUNDDOWN((1000*U$1)/U11,2),ROUND((1000*U$1)/U11,2)),IF(U11="","",0))</f>
        <v>787.4</v>
      </c>
      <c r="X11" s="51">
        <f ca="1">IF(OR(U11&lt;&gt;"",V11&lt;&gt;""),RANK(Y11,Y$5:INDIRECT(X$1,TRUE)),"")</f>
        <v>6</v>
      </c>
      <c r="Y11" s="71">
        <f t="shared" si="25"/>
        <v>787.4</v>
      </c>
      <c r="Z11" s="71">
        <f t="shared" si="4"/>
        <v>2441.19</v>
      </c>
      <c r="AA11" s="104">
        <f ca="1">IF(Z11&lt;&gt;"",RANK(Z11,Z$5:INDIRECT(AA$1,TRUE)),"")</f>
        <v>6</v>
      </c>
      <c r="AB11" s="111">
        <f>IF(AND('Raw Data'!J9&lt;&gt;"",'Raw Data'!J9&lt;&gt;0),ROUNDDOWN('Raw Data'!J9,Title!$M$1),"")</f>
        <v>56.85</v>
      </c>
      <c r="AC11" s="109">
        <f>IF(AND('Raw Data'!K9&lt;&gt;"",'Raw Data'!K9&lt;&gt;0),'Raw Data'!K9,"")</f>
      </c>
      <c r="AD11" s="97">
        <f>IF(AND(AB11&gt;0,AB11&lt;&gt;""),IF(Title!$K$1=0,ROUNDDOWN((1000*AB$1)/AB11,2),ROUND((1000*AB$1)/AB11,2)),IF(AB11="","",0))</f>
        <v>909.23</v>
      </c>
      <c r="AE11" s="51">
        <f ca="1">IF(OR(AB11&lt;&gt;"",AC11&lt;&gt;""),RANK(AF11,AF$5:INDIRECT(AE$1,TRUE)),"")</f>
        <v>3</v>
      </c>
      <c r="AF11" s="71">
        <f t="shared" si="26"/>
        <v>909.23</v>
      </c>
      <c r="AG11" s="71">
        <f t="shared" si="5"/>
        <v>2563.02</v>
      </c>
      <c r="AH11" s="104">
        <f ca="1">IF(AG11&lt;&gt;"",RANK(AG11,AG$5:INDIRECT(AH$1,TRUE)),"")</f>
        <v>5</v>
      </c>
      <c r="AI11" s="111">
        <f>IF(AND('Raw Data'!L9&lt;&gt;"",'Raw Data'!L9&lt;&gt;0),ROUNDDOWN('Raw Data'!L9,Title!$M$1),"")</f>
        <v>56.76</v>
      </c>
      <c r="AJ11" s="109">
        <f>IF(AND('Raw Data'!M9&lt;&gt;"",'Raw Data'!M9&lt;&gt;0),'Raw Data'!M9,"")</f>
      </c>
      <c r="AK11" s="97">
        <f>IF(AND(AI11&gt;0,AI11&lt;&gt;""),IF(Title!$K$1=0,ROUNDDOWN((1000*AI$1)/AI11,2),ROUND((1000*AI$1)/AI11,2)),IF(AI11="","",0))</f>
        <v>912.96</v>
      </c>
      <c r="AL11" s="51">
        <f ca="1">IF(OR(AI11&lt;&gt;"",AJ11&lt;&gt;""),RANK(AM11,AM$5:INDIRECT(AL$1,TRUE)),"")</f>
        <v>4</v>
      </c>
      <c r="AM11" s="71">
        <f t="shared" si="27"/>
        <v>912.96</v>
      </c>
      <c r="AN11" s="71">
        <f t="shared" si="6"/>
        <v>3475.98</v>
      </c>
      <c r="AO11" s="104">
        <f ca="1">IF(AN11&lt;&gt;"",RANK(AN11,AN$5:INDIRECT(AO$1,TRUE)),"")</f>
        <v>5</v>
      </c>
      <c r="AP11" s="111">
        <f>IF(AND('Raw Data'!N9&lt;&gt;"",'Raw Data'!N9&lt;&gt;0),ROUNDDOWN('Raw Data'!N9,Title!$M$1),"")</f>
        <v>79.68</v>
      </c>
      <c r="AQ11" s="109">
        <f>IF(AND('Raw Data'!O9&lt;&gt;"",'Raw Data'!O9&lt;&gt;0),'Raw Data'!O9,"")</f>
      </c>
      <c r="AR11" s="97">
        <f>IF(AND(AP11&gt;0,AP11&lt;&gt;""),IF(Title!$K$1=0,ROUNDDOWN((1000*AP$1)/AP11,2),ROUND((1000*AP$1)/AP11,2)),IF(AP11="","",0))</f>
        <v>618.97</v>
      </c>
      <c r="AS11" s="51">
        <f ca="1">IF(OR(AP11&lt;&gt;"",AQ11&lt;&gt;""),RANK(AT11,AT$5:INDIRECT(AS$1,TRUE)),"")</f>
        <v>7</v>
      </c>
      <c r="AT11" s="71">
        <f t="shared" si="28"/>
        <v>618.97</v>
      </c>
      <c r="AU11" s="71">
        <f t="shared" si="7"/>
        <v>4263.38</v>
      </c>
      <c r="AV11" s="104">
        <f ca="1">IF(AU11&lt;&gt;"",RANK(AU11,AU$5:INDIRECT(AV$1,TRUE)),"")</f>
        <v>6</v>
      </c>
      <c r="AW11" s="111">
        <f>IF(AND('Raw Data'!P9&lt;&gt;"",'Raw Data'!P9&lt;&gt;0),ROUNDDOWN('Raw Data'!P9,Title!$M$1),"")</f>
        <v>55.24</v>
      </c>
      <c r="AX11" s="109">
        <f>IF(AND('Raw Data'!Q9&lt;&gt;"",'Raw Data'!Q9&lt;&gt;0),'Raw Data'!Q9,"")</f>
      </c>
      <c r="AY11" s="97">
        <f>IF(AND(AW11&gt;0,AW11&lt;&gt;""),IF(Title!$K$1=0,ROUNDDOWN((1000*AW$1)/AW11,2),ROUND((1000*AW$1)/AW11,2)),IF(AW11="","",0))</f>
        <v>912.74</v>
      </c>
      <c r="AZ11" s="51">
        <f ca="1">IF(OR(AW11&lt;&gt;"",AX11&lt;&gt;""),RANK(BA11,BA$5:INDIRECT(AZ$1,TRUE)),"")</f>
        <v>4</v>
      </c>
      <c r="BA11" s="71">
        <f t="shared" si="29"/>
        <v>912.74</v>
      </c>
      <c r="BB11" s="71">
        <f t="shared" si="8"/>
        <v>5176.12</v>
      </c>
      <c r="BC11" s="104">
        <f ca="1">IF(BB11&lt;&gt;"",RANK(BB11,BB$5:INDIRECT(BC$1,TRUE)),"")</f>
        <v>5</v>
      </c>
      <c r="BD11" s="111">
        <f>IF(AND('Raw Data'!R9&lt;&gt;"",'Raw Data'!R9&lt;&gt;0),ROUNDDOWN('Raw Data'!R9,Title!$M$1),"")</f>
        <v>53.08</v>
      </c>
      <c r="BE11" s="109">
        <f>IF(AND('Raw Data'!S9&lt;&gt;"",'Raw Data'!S9&lt;&gt;0),'Raw Data'!S9,"")</f>
      </c>
      <c r="BF11" s="97">
        <f>IF(AND(BD11&gt;0,BD11&lt;&gt;""),IF(Title!$K$1=0,ROUNDDOWN((1000*BD$1)/BD11,2),ROUND((1000*BD$1)/BD11,2)),IF(BD11="","",0))</f>
        <v>961.75</v>
      </c>
      <c r="BG11" s="51">
        <f ca="1">IF(OR(BD11&lt;&gt;"",BE11&lt;&gt;""),RANK(BH11,BH$5:INDIRECT(BG$1,TRUE)),"")</f>
        <v>3</v>
      </c>
      <c r="BH11" s="71">
        <f t="shared" si="30"/>
        <v>961.75</v>
      </c>
      <c r="BI11" s="71">
        <f t="shared" si="9"/>
        <v>6137.87</v>
      </c>
      <c r="BJ11" s="104">
        <f ca="1">IF(BI11&lt;&gt;"",RANK(BI11,BI$5:INDIRECT(BJ$1,TRUE)),"")</f>
        <v>4</v>
      </c>
      <c r="BK11" s="111">
        <f>IF(AND('Raw Data'!T9&lt;&gt;"",'Raw Data'!T9&lt;&gt;0),ROUNDDOWN('Raw Data'!T9,Title!$M$1),"")</f>
        <v>50.1</v>
      </c>
      <c r="BL11" s="109">
        <f>IF(AND('Raw Data'!U9&lt;&gt;"",'Raw Data'!U9&lt;&gt;0),'Raw Data'!U9,"")</f>
      </c>
      <c r="BM11" s="97">
        <f t="shared" si="31"/>
        <v>961.47</v>
      </c>
      <c r="BN11" s="51">
        <f ca="1">IF(OR(BK11&lt;&gt;"",BL11&lt;&gt;""),RANK(BO11,BO$5:INDIRECT(BN$1,TRUE)),"")</f>
        <v>4</v>
      </c>
      <c r="BO11" s="71">
        <f t="shared" si="32"/>
        <v>961.47</v>
      </c>
      <c r="BP11" s="71">
        <f t="shared" si="10"/>
        <v>7099.34</v>
      </c>
      <c r="BQ11" s="104">
        <f ca="1">IF(BP11&lt;&gt;"",RANK(BP11,BP$5:INDIRECT(BQ$1,TRUE)),"")</f>
        <v>4</v>
      </c>
      <c r="BR11" s="111">
        <f>IF(AND('Raw Data'!V9&lt;&gt;"",'Raw Data'!V9&lt;&gt;0),ROUNDDOWN('Raw Data'!V9,Title!$M$1),"")</f>
        <v>60.96</v>
      </c>
      <c r="BS11" s="109">
        <f>IF(AND('Raw Data'!W9&lt;&gt;"",'Raw Data'!W9&lt;&gt;0),'Raw Data'!W9,"")</f>
      </c>
      <c r="BT11" s="97">
        <f>IF(AND(BR11&gt;0,BR11&lt;&gt;""),IF(Title!$K$1=0,ROUNDDOWN((1000*BR$1)/BR11,2),ROUND((1000*BR$1)/BR11,2)),IF(BR11="","",0))</f>
        <v>784.61</v>
      </c>
      <c r="BU11" s="51">
        <f ca="1">IF(OR(BR11&lt;&gt;"",BS11&lt;&gt;""),RANK(BV11,BV$5:INDIRECT(BU$1,TRUE)),"")</f>
        <v>3</v>
      </c>
      <c r="BV11" s="71">
        <f t="shared" si="33"/>
        <v>784.61</v>
      </c>
      <c r="BW11" s="71">
        <f t="shared" si="11"/>
        <v>7883.95</v>
      </c>
      <c r="BX11" s="104">
        <f ca="1">IF(BW11&lt;&gt;"",RANK(BW11,BW$5:INDIRECT(BX$1,TRUE)),"")</f>
        <v>4</v>
      </c>
      <c r="BY11" s="111">
        <f>IF(AND('Raw Data'!X9&lt;&gt;"",'Raw Data'!X9&lt;&gt;0),ROUNDDOWN('Raw Data'!X9,Title!$M$1),"")</f>
        <v>57.2</v>
      </c>
      <c r="BZ11" s="109">
        <f>IF(AND('Raw Data'!Y9&lt;&gt;"",'Raw Data'!Y9&lt;&gt;0),'Raw Data'!Y9,"")</f>
      </c>
      <c r="CA11" s="97">
        <f>IF(AND(BY11&gt;0,BY11&lt;&gt;""),IF(Title!$K$1=0,ROUNDDOWN((1000*BY$1)/BY11,2),ROUND((1000*BY$1)/BY11,2)),IF(BY11="","",0))</f>
        <v>876.57</v>
      </c>
      <c r="CB11" s="51">
        <f ca="1">IF(OR(BY11&lt;&gt;"",BZ11&lt;&gt;""),RANK(CC11,CC$5:INDIRECT(CB$1,TRUE)),"")</f>
        <v>5</v>
      </c>
      <c r="CC11" s="71">
        <f t="shared" si="34"/>
        <v>876.57</v>
      </c>
      <c r="CD11" s="71">
        <f t="shared" si="12"/>
        <v>8760.52</v>
      </c>
      <c r="CE11" s="104">
        <f ca="1">IF(CD11&lt;&gt;"",RANK(CD11,CD$5:INDIRECT(CE$1,TRUE)),"")</f>
        <v>3</v>
      </c>
      <c r="CF11" s="111">
        <f>IF(AND('Raw Data'!Z9&lt;&gt;"",'Raw Data'!Z9&lt;&gt;0),ROUNDDOWN('Raw Data'!Z9,Title!$M$1),"")</f>
        <v>60.95</v>
      </c>
      <c r="CG11" s="109">
        <f>IF(AND('Raw Data'!AA9&lt;&gt;"",'Raw Data'!AA9&lt;&gt;0),'Raw Data'!AA9,"")</f>
      </c>
      <c r="CH11" s="97">
        <f>IF(AND(CF11&gt;0,CF11&lt;&gt;""),IF(Title!$K$1=0,ROUNDDOWN((1000*CF$1)/CF11,2),ROUND((1000*CF$1)/CF11,2)),IF(CF11="","",0))</f>
        <v>800</v>
      </c>
      <c r="CI11" s="51">
        <f ca="1">IF(OR(CF11&lt;&gt;"",CG11&lt;&gt;""),RANK(CJ11,CJ$5:INDIRECT(CI$1,TRUE)),"")</f>
        <v>4</v>
      </c>
      <c r="CJ11" s="71">
        <f t="shared" si="35"/>
        <v>800</v>
      </c>
      <c r="CK11" s="71">
        <f t="shared" si="13"/>
        <v>9560.52</v>
      </c>
      <c r="CL11" s="104">
        <f ca="1">IF(CK11&lt;&gt;"",RANK(CK11,CK$5:INDIRECT(CL$1,TRUE)),"")</f>
        <v>4</v>
      </c>
      <c r="CM11" s="111">
        <f>IF(AND('Raw Data'!AB9&lt;&gt;"",'Raw Data'!AB9&lt;&gt;0),ROUNDDOWN('Raw Data'!AB9,Title!$M$1),"")</f>
        <v>57.79</v>
      </c>
      <c r="CN11" s="109">
        <f>IF(AND('Raw Data'!AC9&lt;&gt;"",'Raw Data'!AC9&lt;&gt;0),'Raw Data'!AC9,"")</f>
      </c>
      <c r="CO11" s="97">
        <f>IF(AND(CM11&gt;0,CM11&lt;&gt;""),IF(Title!$K$1=0,ROUNDDOWN((1000*CM$1)/CM11,2),ROUND((1000*CM$1)/CM11,2)),IF(CM11="","",0))</f>
        <v>939.78</v>
      </c>
      <c r="CP11" s="51">
        <f ca="1">IF(OR(CM11&lt;&gt;"",CN11&lt;&gt;""),RANK(CQ11,CQ$5:INDIRECT(CP$1,TRUE)),"")</f>
        <v>4</v>
      </c>
      <c r="CQ11" s="71">
        <f t="shared" si="36"/>
        <v>939.78</v>
      </c>
      <c r="CR11" s="71">
        <f t="shared" si="14"/>
        <v>10500.3</v>
      </c>
      <c r="CS11" s="104">
        <f ca="1">IF(CR11&lt;&gt;"",RANK(CR11,CR$5:INDIRECT(CS$1,TRUE)),"")</f>
        <v>4</v>
      </c>
      <c r="CT11" s="111">
        <f>IF(AND('Raw Data'!AD9&lt;&gt;"",'Raw Data'!AD9&lt;&gt;0),ROUNDDOWN('Raw Data'!AD9,Title!$M$1),"")</f>
        <v>53.79</v>
      </c>
      <c r="CU11" s="109">
        <f>IF(AND('Raw Data'!AE9&lt;&gt;"",'Raw Data'!AE9&lt;&gt;0),'Raw Data'!AE9,"")</f>
      </c>
      <c r="CV11" s="97">
        <f>IF(AND(CT11&gt;0,CT11&lt;&gt;""),IF(Title!$K$1=0,ROUNDDOWN((1000*CT$1)/CT11,2),ROUND((1000*CT$1)/CT11,2)),IF(CT11="","",0))</f>
        <v>964.3</v>
      </c>
      <c r="CW11" s="51">
        <f ca="1">IF(OR(CT11&lt;&gt;"",CU11&lt;&gt;""),RANK(CX11,CX$5:INDIRECT(CW$1,TRUE)),"")</f>
        <v>2</v>
      </c>
      <c r="CX11" s="71">
        <f t="shared" si="37"/>
        <v>964.3</v>
      </c>
      <c r="CY11" s="71">
        <f t="shared" si="15"/>
        <v>11464.6</v>
      </c>
      <c r="CZ11" s="104">
        <f ca="1">IF(CY11&lt;&gt;"",RANK(CY11,CY$5:INDIRECT(CZ$1,TRUE)),"")</f>
        <v>3</v>
      </c>
      <c r="DA11" s="111">
        <f>IF(AND('Raw Data'!AF9&lt;&gt;"",'Raw Data'!AF9&lt;&gt;0),ROUNDDOWN('Raw Data'!AF9,Title!$M$1),"")</f>
        <v>51.02</v>
      </c>
      <c r="DB11" s="109">
        <f>IF(AND('Raw Data'!AG9&lt;&gt;"",'Raw Data'!AG9&lt;&gt;0),'Raw Data'!AG9,"")</f>
      </c>
      <c r="DC11" s="97">
        <f>IF(AND(DA11&gt;0,DA11&lt;&gt;""),IF(Title!$K$1=0,ROUNDDOWN((1000*DA$1)/DA11,2),ROUND((1000*DA$1)/DA11,2)),IF(DA11="","",0))</f>
        <v>946.68</v>
      </c>
      <c r="DD11" s="51">
        <f ca="1">IF(OR(DA11&lt;&gt;"",DB11&lt;&gt;""),RANK(DE11,DE$5:INDIRECT(DD$1,TRUE)),"")</f>
        <v>3</v>
      </c>
      <c r="DE11" s="71">
        <f t="shared" si="38"/>
        <v>946.68</v>
      </c>
      <c r="DF11" s="71">
        <f t="shared" si="16"/>
        <v>11626.67</v>
      </c>
      <c r="DG11" s="104">
        <f ca="1">IF(DF11&lt;&gt;"",RANK(DF11,DF$5:INDIRECT(DG$1,TRUE)),"")</f>
        <v>3</v>
      </c>
      <c r="DH11" s="111">
        <f>IF(AND('Raw Data'!AH9&lt;&gt;"",'Raw Data'!AH9&lt;&gt;0),ROUNDDOWN('Raw Data'!AH9,Title!$M$1),"")</f>
        <v>52.29</v>
      </c>
      <c r="DI11" s="109">
        <f>IF(AND('Raw Data'!AI9&lt;&gt;"",'Raw Data'!AI9&lt;&gt;0),'Raw Data'!AI9,"")</f>
      </c>
      <c r="DJ11" s="97">
        <f>IF(AND(DH11&gt;0,DH11&lt;&gt;""),IF(Title!$K$1=0,ROUNDDOWN((1000*DH$1)/DH11,2),ROUND((1000*DH$1)/DH11,2)),IF(DH11="","",0))</f>
        <v>948.17</v>
      </c>
      <c r="DK11" s="51">
        <f ca="1">IF(OR(DH11&lt;&gt;"",DI11&lt;&gt;""),RANK(DL11,DL$5:INDIRECT(DK$1,TRUE)),"")</f>
        <v>2</v>
      </c>
      <c r="DL11" s="71">
        <f t="shared" si="39"/>
        <v>948.17</v>
      </c>
      <c r="DM11" s="71">
        <f t="shared" si="17"/>
        <v>12574.84</v>
      </c>
      <c r="DN11" s="104">
        <f ca="1">IF(DM11&lt;&gt;"",RANK(DM11,DM$5:INDIRECT(DN$1,TRUE)),"")</f>
        <v>3</v>
      </c>
      <c r="DO11" s="111">
        <f>IF(AND('Raw Data'!AJ9&lt;&gt;"",'Raw Data'!AJ9&lt;&gt;0),ROUNDDOWN('Raw Data'!AJ9,Title!$M$1),"")</f>
        <v>54.48</v>
      </c>
      <c r="DP11" s="109">
        <f>IF(AND('Raw Data'!AK9&lt;&gt;"",'Raw Data'!AK9&lt;&gt;0),'Raw Data'!AK9,"")</f>
      </c>
      <c r="DQ11" s="97">
        <f>IF(AND(DO11&gt;0,DO11&lt;&gt;""),IF(Title!$K$1=0,ROUNDDOWN((1000*DO$1)/DO11,2),ROUND((1000*DO$1)/DO11,2)),IF(DO11="","",0))</f>
        <v>952.64</v>
      </c>
      <c r="DR11" s="51">
        <f ca="1">IF(OR(DO11&lt;&gt;"",DP11&lt;&gt;""),RANK(DS11,DS$5:INDIRECT(DR$1,TRUE)),"")</f>
        <v>2</v>
      </c>
      <c r="DS11" s="71">
        <f t="shared" si="40"/>
        <v>952.64</v>
      </c>
      <c r="DT11" s="71">
        <f t="shared" si="18"/>
        <v>13527.48</v>
      </c>
      <c r="DU11" s="104">
        <f ca="1">IF(DT11&lt;&gt;"",RANK(DT11,DT$5:INDIRECT(DU$1,TRUE)),"")</f>
        <v>3</v>
      </c>
      <c r="DV11" s="111">
        <f>IF(AND('Raw Data'!AL9&lt;&gt;"",'Raw Data'!AL9&lt;&gt;0),ROUNDDOWN('Raw Data'!AL9,Title!$M$1),"")</f>
        <v>49.56</v>
      </c>
      <c r="DW11" s="109">
        <f>IF(AND('Raw Data'!AM9&lt;&gt;"",'Raw Data'!AM9&lt;&gt;0),'Raw Data'!AM9,"")</f>
      </c>
      <c r="DX11" s="97">
        <f>IF(AND(DV11&gt;0,DV11&lt;&gt;""),IF(Title!$K$1=0,ROUNDDOWN((1000*DV$1)/DV11,2),ROUND((1000*DV$1)/DV11,2)),IF(DV11="","",0))</f>
        <v>1000</v>
      </c>
      <c r="DY11" s="51">
        <f ca="1">IF(OR(DV11&lt;&gt;"",DW11&lt;&gt;""),RANK(DZ11,DZ$5:INDIRECT(DY$1,TRUE)),"")</f>
        <v>1</v>
      </c>
      <c r="DZ11" s="71">
        <f t="shared" si="41"/>
        <v>1000</v>
      </c>
      <c r="EA11" s="71">
        <f t="shared" si="19"/>
        <v>14527.48</v>
      </c>
      <c r="EB11" s="104">
        <f ca="1">IF(EA11&lt;&gt;"",RANK(EA11,EA$5:INDIRECT(EB$1,TRUE)),"")</f>
        <v>3</v>
      </c>
      <c r="EC11" s="111">
        <f>IF(AND('Raw Data'!AN9&lt;&gt;"",'Raw Data'!AN9&lt;&gt;0),ROUNDDOWN('Raw Data'!AN9,Title!$M$1),"")</f>
        <v>53.25</v>
      </c>
      <c r="ED11" s="109">
        <f>IF(AND('Raw Data'!AO9&lt;&gt;"",'Raw Data'!AO9&lt;&gt;0),'Raw Data'!AO9,"")</f>
      </c>
      <c r="EE11" s="97">
        <f>IF(AND(EC11&gt;0,EC11&lt;&gt;""),IF(Title!$K$1=0,ROUNDDOWN((1000*EC$1)/EC11,2),ROUND((1000*EC$1)/EC11,2)),IF(EC11="","",0))</f>
        <v>990.61</v>
      </c>
      <c r="EF11" s="51">
        <f ca="1">IF(OR(EC11&lt;&gt;"",ED11&lt;&gt;""),RANK(EG11,EG$5:INDIRECT(EF$1,TRUE)),"")</f>
        <v>2</v>
      </c>
      <c r="EG11" s="71">
        <f t="shared" si="42"/>
        <v>990.61</v>
      </c>
      <c r="EH11" s="71">
        <f t="shared" si="20"/>
        <v>15518.09</v>
      </c>
      <c r="EI11" s="104">
        <f ca="1">IF(EH11&lt;&gt;"",RANK(EH11,EH$5:INDIRECT(EI$1,TRUE)),"")</f>
        <v>3</v>
      </c>
      <c r="EJ11" s="111">
        <f>IF(AND('Raw Data'!AP9&lt;&gt;"",'Raw Data'!AP9&lt;&gt;0),ROUNDDOWN('Raw Data'!AP9,Title!$M$1),"")</f>
        <v>56.84</v>
      </c>
      <c r="EK11" s="106">
        <f>IF(AND('Raw Data'!AQ9&lt;&gt;"",'Raw Data'!AQ9&lt;&gt;0),'Raw Data'!AQ9,"")</f>
      </c>
      <c r="EL11" s="97">
        <f>IF(AND(EJ11&gt;0,EJ11&lt;&gt;""),IF(Title!$K$1=0,ROUNDDOWN((1000*EJ$1)/EJ11,2),ROUND((1000*EJ$1)/EJ11,2)),IF(EJ11="","",0))</f>
        <v>919.77</v>
      </c>
      <c r="EM11" s="51">
        <f ca="1">IF(OR(EJ11&lt;&gt;"",EK11&lt;&gt;""),RANK(EN11,EN$5:INDIRECT(EM$1,TRUE)),"")</f>
        <v>6</v>
      </c>
      <c r="EN11" s="71">
        <f t="shared" si="43"/>
        <v>919.77</v>
      </c>
      <c r="EO11" s="71">
        <f t="shared" si="21"/>
        <v>16437.86</v>
      </c>
      <c r="EP11" s="104">
        <f ca="1">IF(EO11&lt;&gt;"",RANK(EO11,EO$5:INDIRECT(EP$1,TRUE)),"")</f>
        <v>3</v>
      </c>
      <c r="EQ11" s="51" t="str">
        <f t="shared" si="44"/>
        <v>$ER$11:$FK$11</v>
      </c>
      <c r="ER11" s="71">
        <f t="shared" si="45"/>
        <v>826.3</v>
      </c>
      <c r="ES11" s="71">
        <f t="shared" si="46"/>
        <v>827.49</v>
      </c>
      <c r="ET11" s="71">
        <f t="shared" si="47"/>
        <v>787.4</v>
      </c>
      <c r="EU11" s="71">
        <f t="shared" si="48"/>
        <v>909.23</v>
      </c>
      <c r="EV11" s="71">
        <f t="shared" si="49"/>
        <v>912.96</v>
      </c>
      <c r="EW11" s="71">
        <f t="shared" si="50"/>
        <v>618.97</v>
      </c>
      <c r="EX11" s="71">
        <f t="shared" si="51"/>
        <v>912.74</v>
      </c>
      <c r="EY11" s="71">
        <f t="shared" si="52"/>
        <v>961.75</v>
      </c>
      <c r="EZ11" s="71">
        <f t="shared" si="53"/>
        <v>961.47</v>
      </c>
      <c r="FA11" s="71">
        <f t="shared" si="54"/>
        <v>784.61</v>
      </c>
      <c r="FB11" s="71">
        <f t="shared" si="55"/>
        <v>876.57</v>
      </c>
      <c r="FC11" s="71">
        <f t="shared" si="56"/>
        <v>800</v>
      </c>
      <c r="FD11" s="71">
        <f t="shared" si="57"/>
        <v>939.78</v>
      </c>
      <c r="FE11" s="71">
        <f t="shared" si="58"/>
        <v>964.3</v>
      </c>
      <c r="FF11" s="71">
        <f t="shared" si="59"/>
        <v>946.68</v>
      </c>
      <c r="FG11" s="71">
        <f t="shared" si="60"/>
        <v>948.17</v>
      </c>
      <c r="FH11" s="71">
        <f t="shared" si="61"/>
        <v>952.64</v>
      </c>
      <c r="FI11" s="71">
        <f t="shared" si="62"/>
        <v>1000</v>
      </c>
      <c r="FJ11" s="71">
        <f t="shared" si="63"/>
        <v>990.61</v>
      </c>
      <c r="FK11" s="71">
        <f t="shared" si="64"/>
        <v>919.77</v>
      </c>
      <c r="FL11" s="51" t="str">
        <f t="shared" si="65"/>
        <v>$FM$11:$GF$11</v>
      </c>
      <c r="FM11" s="72">
        <f t="shared" si="66"/>
        <v>0</v>
      </c>
      <c r="FN11" s="51">
        <f t="shared" si="67"/>
        <v>0</v>
      </c>
      <c r="FO11" s="51">
        <f t="shared" si="68"/>
        <v>0</v>
      </c>
      <c r="FP11" s="51">
        <f t="shared" si="69"/>
        <v>0</v>
      </c>
      <c r="FQ11" s="51">
        <f t="shared" si="70"/>
        <v>0</v>
      </c>
      <c r="FR11" s="51">
        <f t="shared" si="71"/>
        <v>0</v>
      </c>
      <c r="FS11" s="51">
        <f t="shared" si="72"/>
        <v>0</v>
      </c>
      <c r="FT11" s="51">
        <f t="shared" si="73"/>
        <v>0</v>
      </c>
      <c r="FU11" s="51">
        <f t="shared" si="74"/>
        <v>0</v>
      </c>
      <c r="FV11" s="51">
        <f t="shared" si="75"/>
        <v>0</v>
      </c>
      <c r="FW11" s="51">
        <f t="shared" si="76"/>
        <v>0</v>
      </c>
      <c r="FX11" s="51">
        <f t="shared" si="77"/>
        <v>0</v>
      </c>
      <c r="FY11" s="51">
        <f t="shared" si="78"/>
        <v>0</v>
      </c>
      <c r="FZ11" s="51">
        <f t="shared" si="79"/>
        <v>0</v>
      </c>
      <c r="GA11" s="51">
        <f t="shared" si="80"/>
        <v>0</v>
      </c>
      <c r="GB11" s="51">
        <f t="shared" si="81"/>
        <v>0</v>
      </c>
      <c r="GC11" s="51">
        <f t="shared" si="82"/>
        <v>0</v>
      </c>
      <c r="GD11" s="51">
        <f t="shared" si="83"/>
        <v>0</v>
      </c>
      <c r="GE11" s="51">
        <f t="shared" si="84"/>
        <v>0</v>
      </c>
      <c r="GF11" s="51">
        <f t="shared" si="85"/>
        <v>0</v>
      </c>
      <c r="GG11" s="51" t="str">
        <f t="shared" si="86"/>
        <v>HA11</v>
      </c>
      <c r="GH11" s="71">
        <f>GetDiscardScore($ER11:ER11,GH$1)</f>
        <v>0</v>
      </c>
      <c r="GI11" s="71">
        <f>GetDiscardScore($ER11:ES11,GI$1)</f>
        <v>0</v>
      </c>
      <c r="GJ11" s="71">
        <f>GetDiscardScore($ER11:ET11,GJ$1)</f>
        <v>0</v>
      </c>
      <c r="GK11" s="71">
        <f>GetDiscardScore($ER11:EU11,GK$1)</f>
        <v>787.4</v>
      </c>
      <c r="GL11" s="71">
        <f>GetDiscardScore($ER11:EV11,GL$1)</f>
        <v>787.4</v>
      </c>
      <c r="GM11" s="71">
        <f>GetDiscardScore($ER11:EW11,GM$1)</f>
        <v>618.97</v>
      </c>
      <c r="GN11" s="71">
        <f>GetDiscardScore($ER11:EX11,GN$1)</f>
        <v>618.97</v>
      </c>
      <c r="GO11" s="71">
        <f>GetDiscardScore($ER11:EY11,GO$1)</f>
        <v>618.97</v>
      </c>
      <c r="GP11" s="71">
        <f>GetDiscardScore($ER11:EZ11,GP$1)</f>
        <v>618.97</v>
      </c>
      <c r="GQ11" s="71">
        <f>GetDiscardScore($ER11:FA11,GQ$1)</f>
        <v>618.97</v>
      </c>
      <c r="GR11" s="71">
        <f>GetDiscardScore($ER11:FB11,GR$1)</f>
        <v>618.97</v>
      </c>
      <c r="GS11" s="71">
        <f>GetDiscardScore($ER11:FC11,GS$1)</f>
        <v>618.97</v>
      </c>
      <c r="GT11" s="71">
        <f>GetDiscardScore($ER11:FD11,GT$1)</f>
        <v>618.97</v>
      </c>
      <c r="GU11" s="71">
        <f>GetDiscardScore($ER11:FE11,GU$1)</f>
        <v>618.97</v>
      </c>
      <c r="GV11" s="71">
        <f>GetDiscardScore($ER11:FF11,GV$1)</f>
        <v>1403.58</v>
      </c>
      <c r="GW11" s="71">
        <f>GetDiscardScore($ER11:FG11,GW$1)</f>
        <v>1403.58</v>
      </c>
      <c r="GX11" s="71">
        <f>GetDiscardScore($ER11:FH11,GX$1)</f>
        <v>1403.58</v>
      </c>
      <c r="GY11" s="71">
        <f>GetDiscardScore($ER11:FI11,GY$1)</f>
        <v>1403.58</v>
      </c>
      <c r="GZ11" s="71">
        <f>GetDiscardScore($ER11:FJ11,GZ$1)</f>
        <v>1403.58</v>
      </c>
      <c r="HA11" s="71">
        <f>GetDiscardScore($ER11:FK11,HA$1)</f>
        <v>1403.58</v>
      </c>
      <c r="HB11" s="73">
        <f ca="1" t="shared" si="87"/>
        <v>16437.86</v>
      </c>
      <c r="HC11" s="72">
        <f ca="1">IF(HB11&lt;&gt;"",RANK(HB11,HB$5:INDIRECT(HC$1,TRUE),0),"")</f>
        <v>3</v>
      </c>
      <c r="HD11" s="70" t="str">
        <f ca="1" t="shared" si="88"/>
        <v>6,10</v>
      </c>
    </row>
    <row r="12" spans="1:212" s="51" customFormat="1" ht="11.25">
      <c r="A12" s="41">
        <v>8</v>
      </c>
      <c r="B12" s="41" t="s">
        <v>225</v>
      </c>
      <c r="C12" s="51">
        <v>24</v>
      </c>
      <c r="D12" s="42">
        <f t="shared" si="22"/>
        <v>15970.65</v>
      </c>
      <c r="E12" s="69">
        <f t="shared" si="23"/>
        <v>4</v>
      </c>
      <c r="F12" s="99" t="str">
        <f t="shared" si="0"/>
        <v>16,10</v>
      </c>
      <c r="G12" s="111">
        <v>54.9</v>
      </c>
      <c r="H12" s="109">
        <f>IF(AND('Raw Data'!E10&lt;&gt;"",'Raw Data'!E10&lt;&gt;0),'Raw Data'!E10,"")</f>
      </c>
      <c r="I12" s="97">
        <f>IF(AND(G12&lt;&gt;"",G12&gt;0),IF(Title!$K$1=0,ROUNDDOWN((1000*G$1)/G12,2),ROUND((1000*G$1)/G12,2)),IF(G12="","",0))</f>
        <v>1000</v>
      </c>
      <c r="J12" s="51">
        <f ca="1">IF(K12&lt;&gt;0,RANK(K12,K$5:INDIRECT(J$1,TRUE)),"")</f>
        <v>1</v>
      </c>
      <c r="K12" s="71">
        <f t="shared" si="1"/>
        <v>1000</v>
      </c>
      <c r="L12" s="71">
        <f t="shared" si="2"/>
        <v>1000</v>
      </c>
      <c r="M12" s="104">
        <f ca="1">IF(L12&lt;&gt;"",RANK(L12,L$5:INDIRECT(M$1,TRUE)),"")</f>
        <v>1</v>
      </c>
      <c r="N12" s="111">
        <f>IF(AND('Raw Data'!F10&lt;&gt;"",'Raw Data'!F10&lt;&gt;0),ROUNDDOWN('Raw Data'!F10,Title!$M$1),"")</f>
        <v>68.65</v>
      </c>
      <c r="O12" s="109">
        <f>IF(AND('Raw Data'!G10&lt;&gt;"",'Raw Data'!G10&lt;&gt;0),'Raw Data'!G10,"")</f>
      </c>
      <c r="P12" s="97">
        <f>IF(AND(N12&gt;0,N12&lt;&gt;""),IF(Title!$K$1=0,ROUNDDOWN((1000*N$1)/N12,2),ROUND((1000*N$1)/N12,2)),IF(N12="","",0))</f>
        <v>880.4</v>
      </c>
      <c r="Q12" s="51">
        <f ca="1">IF(OR(N12&lt;&gt;"",O12&lt;&gt;""),RANK(R12,R$5:INDIRECT(Q$1,TRUE)),"")</f>
        <v>2</v>
      </c>
      <c r="R12" s="71">
        <f t="shared" si="24"/>
        <v>880.4</v>
      </c>
      <c r="S12" s="71">
        <f t="shared" si="3"/>
        <v>1880.4</v>
      </c>
      <c r="T12" s="104">
        <f ca="1">IF(S12&lt;&gt;"",RANK(S12,S$5:INDIRECT(T$1,TRUE)),"")</f>
        <v>1</v>
      </c>
      <c r="U12" s="111">
        <f>IF(AND('Raw Data'!H10&lt;&gt;"",'Raw Data'!H10&lt;&gt;0),ROUNDDOWN('Raw Data'!H10,Title!$M$1),"")</f>
        <v>68.97</v>
      </c>
      <c r="V12" s="109">
        <f>IF(AND('Raw Data'!I10&lt;&gt;"",'Raw Data'!I10&lt;&gt;0),'Raw Data'!I10,"")</f>
      </c>
      <c r="W12" s="97">
        <f>IF(AND(U12&gt;0,U12&lt;&gt;""),IF(Title!$K$1=0,ROUNDDOWN((1000*U$1)/U12,2),ROUND((1000*U$1)/U12,2)),IF(U12="","",0))</f>
        <v>853.84</v>
      </c>
      <c r="X12" s="51">
        <f ca="1">IF(OR(U12&lt;&gt;"",V12&lt;&gt;""),RANK(Y12,Y$5:INDIRECT(X$1,TRUE)),"")</f>
        <v>5</v>
      </c>
      <c r="Y12" s="71">
        <f t="shared" si="25"/>
        <v>853.84</v>
      </c>
      <c r="Z12" s="71">
        <f t="shared" si="4"/>
        <v>2734.24</v>
      </c>
      <c r="AA12" s="104">
        <f ca="1">IF(Z12&lt;&gt;"",RANK(Z12,Z$5:INDIRECT(AA$1,TRUE)),"")</f>
        <v>2</v>
      </c>
      <c r="AB12" s="111">
        <f>IF(AND('Raw Data'!J10&lt;&gt;"",'Raw Data'!J10&lt;&gt;0),ROUNDDOWN('Raw Data'!J10,Title!$M$1),"")</f>
        <v>59.1</v>
      </c>
      <c r="AC12" s="109">
        <f>IF(AND('Raw Data'!K10&lt;&gt;"",'Raw Data'!K10&lt;&gt;0),'Raw Data'!K10,"")</f>
      </c>
      <c r="AD12" s="97">
        <f>IF(AND(AB12&gt;0,AB12&lt;&gt;""),IF(Title!$K$1=0,ROUNDDOWN((1000*AB$1)/AB12,2),ROUND((1000*AB$1)/AB12,2)),IF(AB12="","",0))</f>
        <v>874.61</v>
      </c>
      <c r="AE12" s="51">
        <f ca="1">IF(OR(AB12&lt;&gt;"",AC12&lt;&gt;""),RANK(AF12,AF$5:INDIRECT(AE$1,TRUE)),"")</f>
        <v>4</v>
      </c>
      <c r="AF12" s="71">
        <f t="shared" si="26"/>
        <v>874.61</v>
      </c>
      <c r="AG12" s="71">
        <f t="shared" si="5"/>
        <v>2755.01</v>
      </c>
      <c r="AH12" s="104">
        <f ca="1">IF(AG12&lt;&gt;"",RANK(AG12,AG$5:INDIRECT(AH$1,TRUE)),"")</f>
        <v>2</v>
      </c>
      <c r="AI12" s="111">
        <f>IF(AND('Raw Data'!L10&lt;&gt;"",'Raw Data'!L10&lt;&gt;0),ROUNDDOWN('Raw Data'!L10,Title!$M$1),"")</f>
        <v>60.61</v>
      </c>
      <c r="AJ12" s="109">
        <f>IF(AND('Raw Data'!M10&lt;&gt;"",'Raw Data'!M10&lt;&gt;0),'Raw Data'!M10,"")</f>
      </c>
      <c r="AK12" s="97">
        <f>IF(AND(AI12&gt;0,AI12&lt;&gt;""),IF(Title!$K$1=0,ROUNDDOWN((1000*AI$1)/AI12,2),ROUND((1000*AI$1)/AI12,2)),IF(AI12="","",0))</f>
        <v>854.97</v>
      </c>
      <c r="AL12" s="51">
        <f ca="1">IF(OR(AI12&lt;&gt;"",AJ12&lt;&gt;""),RANK(AM12,AM$5:INDIRECT(AL$1,TRUE)),"")</f>
        <v>6</v>
      </c>
      <c r="AM12" s="71">
        <f t="shared" si="27"/>
        <v>854.97</v>
      </c>
      <c r="AN12" s="71">
        <f t="shared" si="6"/>
        <v>3609.98</v>
      </c>
      <c r="AO12" s="104">
        <f ca="1">IF(AN12&lt;&gt;"",RANK(AN12,AN$5:INDIRECT(AO$1,TRUE)),"")</f>
        <v>3</v>
      </c>
      <c r="AP12" s="111">
        <f>IF(AND('Raw Data'!N10&lt;&gt;"",'Raw Data'!N10&lt;&gt;0),ROUNDDOWN('Raw Data'!N10,Title!$M$1),"")</f>
        <v>61.08</v>
      </c>
      <c r="AQ12" s="109">
        <f>IF(AND('Raw Data'!O10&lt;&gt;"",'Raw Data'!O10&lt;&gt;0),'Raw Data'!O10,"")</f>
      </c>
      <c r="AR12" s="97">
        <f>IF(AND(AP12&gt;0,AP12&lt;&gt;""),IF(Title!$K$1=0,ROUNDDOWN((1000*AP$1)/AP12,2),ROUND((1000*AP$1)/AP12,2)),IF(AP12="","",0))</f>
        <v>807.46</v>
      </c>
      <c r="AS12" s="51">
        <f ca="1">IF(OR(AP12&lt;&gt;"",AQ12&lt;&gt;""),RANK(AT12,AT$5:INDIRECT(AS$1,TRUE)),"")</f>
        <v>5</v>
      </c>
      <c r="AT12" s="71">
        <f t="shared" si="28"/>
        <v>807.46</v>
      </c>
      <c r="AU12" s="71">
        <f t="shared" si="7"/>
        <v>4463.82</v>
      </c>
      <c r="AV12" s="104">
        <f ca="1">IF(AU12&lt;&gt;"",RANK(AU12,AU$5:INDIRECT(AV$1,TRUE)),"")</f>
        <v>2</v>
      </c>
      <c r="AW12" s="111">
        <f>IF(AND('Raw Data'!P10&lt;&gt;"",'Raw Data'!P10&lt;&gt;0),ROUNDDOWN('Raw Data'!P10,Title!$M$1),"")</f>
        <v>58.71</v>
      </c>
      <c r="AX12" s="109">
        <f>IF(AND('Raw Data'!Q10&lt;&gt;"",'Raw Data'!Q10&lt;&gt;0),'Raw Data'!Q10,"")</f>
      </c>
      <c r="AY12" s="97">
        <f>IF(AND(AW12&gt;0,AW12&lt;&gt;""),IF(Title!$K$1=0,ROUNDDOWN((1000*AW$1)/AW12,2),ROUND((1000*AW$1)/AW12,2)),IF(AW12="","",0))</f>
        <v>858.79</v>
      </c>
      <c r="AZ12" s="51">
        <f ca="1">IF(OR(AW12&lt;&gt;"",AX12&lt;&gt;""),RANK(BA12,BA$5:INDIRECT(AZ$1,TRUE)),"")</f>
        <v>7</v>
      </c>
      <c r="BA12" s="71">
        <f t="shared" si="29"/>
        <v>858.79</v>
      </c>
      <c r="BB12" s="71">
        <f t="shared" si="8"/>
        <v>5322.61</v>
      </c>
      <c r="BC12" s="104">
        <f ca="1">IF(BB12&lt;&gt;"",RANK(BB12,BB$5:INDIRECT(BC$1,TRUE)),"")</f>
        <v>3</v>
      </c>
      <c r="BD12" s="111">
        <f>IF(AND('Raw Data'!R10&lt;&gt;"",'Raw Data'!R10&lt;&gt;0),ROUNDDOWN('Raw Data'!R10,Title!$M$1),"")</f>
        <v>56.12</v>
      </c>
      <c r="BE12" s="109">
        <f>IF(AND('Raw Data'!S10&lt;&gt;"",'Raw Data'!S10&lt;&gt;0),'Raw Data'!S10,"")</f>
      </c>
      <c r="BF12" s="97">
        <f>IF(AND(BD12&gt;0,BD12&lt;&gt;""),IF(Title!$K$1=0,ROUNDDOWN((1000*BD$1)/BD12,2),ROUND((1000*BD$1)/BD12,2)),IF(BD12="","",0))</f>
        <v>909.65</v>
      </c>
      <c r="BG12" s="51">
        <f ca="1">IF(OR(BD12&lt;&gt;"",BE12&lt;&gt;""),RANK(BH12,BH$5:INDIRECT(BG$1,TRUE)),"")</f>
        <v>4</v>
      </c>
      <c r="BH12" s="71">
        <f t="shared" si="30"/>
        <v>909.65</v>
      </c>
      <c r="BI12" s="71">
        <f t="shared" si="9"/>
        <v>6232.26</v>
      </c>
      <c r="BJ12" s="104">
        <f ca="1">IF(BI12&lt;&gt;"",RANK(BI12,BI$5:INDIRECT(BJ$1,TRUE)),"")</f>
        <v>3</v>
      </c>
      <c r="BK12" s="111">
        <f>IF(AND('Raw Data'!T10&lt;&gt;"",'Raw Data'!T10&lt;&gt;0),ROUNDDOWN('Raw Data'!T10,Title!$M$1),"")</f>
        <v>48.17</v>
      </c>
      <c r="BL12" s="109">
        <f>IF(AND('Raw Data'!U10&lt;&gt;"",'Raw Data'!U10&lt;&gt;0),'Raw Data'!U10,"")</f>
      </c>
      <c r="BM12" s="97">
        <f t="shared" si="31"/>
        <v>1000</v>
      </c>
      <c r="BN12" s="51">
        <f ca="1">IF(OR(BK12&lt;&gt;"",BL12&lt;&gt;""),RANK(BO12,BO$5:INDIRECT(BN$1,TRUE)),"")</f>
        <v>1</v>
      </c>
      <c r="BO12" s="71">
        <f t="shared" si="32"/>
        <v>1000</v>
      </c>
      <c r="BP12" s="71">
        <f t="shared" si="10"/>
        <v>7232.26</v>
      </c>
      <c r="BQ12" s="104">
        <f ca="1">IF(BP12&lt;&gt;"",RANK(BP12,BP$5:INDIRECT(BQ$1,TRUE)),"")</f>
        <v>2</v>
      </c>
      <c r="BR12" s="111">
        <f>IF(AND('Raw Data'!V10&lt;&gt;"",'Raw Data'!V10&lt;&gt;0),ROUNDDOWN('Raw Data'!V10,Title!$M$1),"")</f>
        <v>64.07</v>
      </c>
      <c r="BS12" s="109">
        <f>IF(AND('Raw Data'!W10&lt;&gt;"",'Raw Data'!W10&lt;&gt;0),'Raw Data'!W10,"")</f>
      </c>
      <c r="BT12" s="97">
        <f>IF(AND(BR12&gt;0,BR12&lt;&gt;""),IF(Title!$K$1=0,ROUNDDOWN((1000*BR$1)/BR12,2),ROUND((1000*BR$1)/BR12,2)),IF(BR12="","",0))</f>
        <v>746.52</v>
      </c>
      <c r="BU12" s="51">
        <f ca="1">IF(OR(BR12&lt;&gt;"",BS12&lt;&gt;""),RANK(BV12,BV$5:INDIRECT(BU$1,TRUE)),"")</f>
        <v>4</v>
      </c>
      <c r="BV12" s="71">
        <f t="shared" si="33"/>
        <v>746.52</v>
      </c>
      <c r="BW12" s="71">
        <f t="shared" si="11"/>
        <v>8039.72</v>
      </c>
      <c r="BX12" s="104">
        <f ca="1">IF(BW12&lt;&gt;"",RANK(BW12,BW$5:INDIRECT(BX$1,TRUE)),"")</f>
        <v>2</v>
      </c>
      <c r="BY12" s="111">
        <f>IF(AND('Raw Data'!X10&lt;&gt;"",'Raw Data'!X10&lt;&gt;0),ROUNDDOWN('Raw Data'!X10,Title!$M$1),"")</f>
        <v>55.54</v>
      </c>
      <c r="BZ12" s="109">
        <f>IF(AND('Raw Data'!Y10&lt;&gt;"",'Raw Data'!Y10&lt;&gt;0),'Raw Data'!Y10,"")</f>
      </c>
      <c r="CA12" s="97">
        <f>IF(AND(BY12&gt;0,BY12&lt;&gt;""),IF(Title!$K$1=0,ROUNDDOWN((1000*BY$1)/BY12,2),ROUND((1000*BY$1)/BY12,2)),IF(BY12="","",0))</f>
        <v>902.77</v>
      </c>
      <c r="CB12" s="51">
        <f ca="1">IF(OR(BY12&lt;&gt;"",BZ12&lt;&gt;""),RANK(CC12,CC$5:INDIRECT(CB$1,TRUE)),"")</f>
        <v>4</v>
      </c>
      <c r="CC12" s="71">
        <f t="shared" si="34"/>
        <v>902.77</v>
      </c>
      <c r="CD12" s="71">
        <f t="shared" si="12"/>
        <v>8942.49</v>
      </c>
      <c r="CE12" s="104">
        <f ca="1">IF(CD12&lt;&gt;"",RANK(CD12,CD$5:INDIRECT(CE$1,TRUE)),"")</f>
        <v>2</v>
      </c>
      <c r="CF12" s="111">
        <f>IF(AND('Raw Data'!Z10&lt;&gt;"",'Raw Data'!Z10&lt;&gt;0),ROUNDDOWN('Raw Data'!Z10,Title!$M$1),"")</f>
        <v>63.16</v>
      </c>
      <c r="CG12" s="109">
        <f>IF(AND('Raw Data'!AA10&lt;&gt;"",'Raw Data'!AA10&lt;&gt;0),'Raw Data'!AA10,"")</f>
      </c>
      <c r="CH12" s="97">
        <f>IF(AND(CF12&gt;0,CF12&lt;&gt;""),IF(Title!$K$1=0,ROUNDDOWN((1000*CF$1)/CF12,2),ROUND((1000*CF$1)/CF12,2)),IF(CF12="","",0))</f>
        <v>772</v>
      </c>
      <c r="CI12" s="51">
        <f ca="1">IF(OR(CF12&lt;&gt;"",CG12&lt;&gt;""),RANK(CJ12,CJ$5:INDIRECT(CI$1,TRUE)),"")</f>
        <v>6</v>
      </c>
      <c r="CJ12" s="71">
        <f t="shared" si="35"/>
        <v>772</v>
      </c>
      <c r="CK12" s="71">
        <f t="shared" si="13"/>
        <v>9714.49</v>
      </c>
      <c r="CL12" s="104">
        <f ca="1">IF(CK12&lt;&gt;"",RANK(CK12,CK$5:INDIRECT(CL$1,TRUE)),"")</f>
        <v>3</v>
      </c>
      <c r="CM12" s="111">
        <f>IF(AND('Raw Data'!AB10&lt;&gt;"",'Raw Data'!AB10&lt;&gt;0),ROUNDDOWN('Raw Data'!AB10,Title!$M$1),"")</f>
        <v>69.07</v>
      </c>
      <c r="CN12" s="109">
        <f>IF(AND('Raw Data'!AC10&lt;&gt;"",'Raw Data'!AC10&lt;&gt;0),'Raw Data'!AC10,"")</f>
      </c>
      <c r="CO12" s="97">
        <f>IF(AND(CM12&gt;0,CM12&lt;&gt;""),IF(Title!$K$1=0,ROUNDDOWN((1000*CM$1)/CM12,2),ROUND((1000*CM$1)/CM12,2)),IF(CM12="","",0))</f>
        <v>786.3</v>
      </c>
      <c r="CP12" s="51">
        <f ca="1">IF(OR(CM12&lt;&gt;"",CN12&lt;&gt;""),RANK(CQ12,CQ$5:INDIRECT(CP$1,TRUE)),"")</f>
        <v>7</v>
      </c>
      <c r="CQ12" s="71">
        <f t="shared" si="36"/>
        <v>786.3</v>
      </c>
      <c r="CR12" s="71">
        <f t="shared" si="14"/>
        <v>10500.79</v>
      </c>
      <c r="CS12" s="104">
        <f ca="1">IF(CR12&lt;&gt;"",RANK(CR12,CR$5:INDIRECT(CS$1,TRUE)),"")</f>
        <v>3</v>
      </c>
      <c r="CT12" s="111">
        <f>IF(AND('Raw Data'!AD10&lt;&gt;"",'Raw Data'!AD10&lt;&gt;0),ROUNDDOWN('Raw Data'!AD10,Title!$M$1),"")</f>
        <v>56.43</v>
      </c>
      <c r="CU12" s="109">
        <f>IF(AND('Raw Data'!AE10&lt;&gt;"",'Raw Data'!AE10&lt;&gt;0),'Raw Data'!AE10,"")</f>
      </c>
      <c r="CV12" s="97">
        <f>IF(AND(CT12&gt;0,CT12&lt;&gt;""),IF(Title!$K$1=0,ROUNDDOWN((1000*CT$1)/CT12,2),ROUND((1000*CT$1)/CT12,2)),IF(CT12="","",0))</f>
        <v>919.19</v>
      </c>
      <c r="CW12" s="51">
        <f ca="1">IF(OR(CT12&lt;&gt;"",CU12&lt;&gt;""),RANK(CX12,CX$5:INDIRECT(CW$1,TRUE)),"")</f>
        <v>3</v>
      </c>
      <c r="CX12" s="71">
        <f t="shared" si="37"/>
        <v>919.19</v>
      </c>
      <c r="CY12" s="71">
        <f t="shared" si="15"/>
        <v>11419.98</v>
      </c>
      <c r="CZ12" s="104">
        <f ca="1">IF(CY12&lt;&gt;"",RANK(CY12,CY$5:INDIRECT(CZ$1,TRUE)),"")</f>
        <v>4</v>
      </c>
      <c r="DA12" s="111">
        <f>IF(AND('Raw Data'!AF10&lt;&gt;"",'Raw Data'!AF10&lt;&gt;0),ROUNDDOWN('Raw Data'!AF10,Title!$M$1),"")</f>
        <v>59.71</v>
      </c>
      <c r="DB12" s="109">
        <f>IF(AND('Raw Data'!AG10&lt;&gt;"",'Raw Data'!AG10&lt;&gt;0),'Raw Data'!AG10,"")</f>
      </c>
      <c r="DC12" s="97">
        <f>IF(AND(DA12&gt;0,DA12&lt;&gt;""),IF(Title!$K$1=0,ROUNDDOWN((1000*DA$1)/DA12,2),ROUND((1000*DA$1)/DA12,2)),IF(DA12="","",0))</f>
        <v>808.9</v>
      </c>
      <c r="DD12" s="51">
        <f ca="1">IF(OR(DA12&lt;&gt;"",DB12&lt;&gt;""),RANK(DE12,DE$5:INDIRECT(DD$1,TRUE)),"")</f>
        <v>8</v>
      </c>
      <c r="DE12" s="71">
        <f t="shared" si="38"/>
        <v>808.9</v>
      </c>
      <c r="DF12" s="71">
        <f t="shared" si="16"/>
        <v>11456.88</v>
      </c>
      <c r="DG12" s="104">
        <f ca="1">IF(DF12&lt;&gt;"",RANK(DF12,DF$5:INDIRECT(DG$1,TRUE)),"")</f>
        <v>5</v>
      </c>
      <c r="DH12" s="111">
        <f>IF(AND('Raw Data'!AH10&lt;&gt;"",'Raw Data'!AH10&lt;&gt;0),ROUNDDOWN('Raw Data'!AH10,Title!$M$1),"")</f>
        <v>72.63</v>
      </c>
      <c r="DI12" s="109">
        <f>IF(AND('Raw Data'!AI10&lt;&gt;"",'Raw Data'!AI10&lt;&gt;0),'Raw Data'!AI10,"")</f>
      </c>
      <c r="DJ12" s="97">
        <f>IF(AND(DH12&gt;0,DH12&lt;&gt;""),IF(Title!$K$1=0,ROUNDDOWN((1000*DH$1)/DH12,2),ROUND((1000*DH$1)/DH12,2)),IF(DH12="","",0))</f>
        <v>682.63</v>
      </c>
      <c r="DK12" s="51">
        <f ca="1">IF(OR(DH12&lt;&gt;"",DI12&lt;&gt;""),RANK(DL12,DL$5:INDIRECT(DK$1,TRUE)),"")</f>
        <v>8</v>
      </c>
      <c r="DL12" s="71">
        <f t="shared" si="39"/>
        <v>682.63</v>
      </c>
      <c r="DM12" s="71">
        <f t="shared" si="17"/>
        <v>12228.88</v>
      </c>
      <c r="DN12" s="104">
        <f ca="1">IF(DM12&lt;&gt;"",RANK(DM12,DM$5:INDIRECT(DN$1,TRUE)),"")</f>
        <v>5</v>
      </c>
      <c r="DO12" s="111">
        <f>IF(AND('Raw Data'!AJ10&lt;&gt;"",'Raw Data'!AJ10&lt;&gt;0),ROUNDDOWN('Raw Data'!AJ10,Title!$M$1),"")</f>
        <v>51.9</v>
      </c>
      <c r="DP12" s="109">
        <f>IF(AND('Raw Data'!AK10&lt;&gt;"",'Raw Data'!AK10&lt;&gt;0),'Raw Data'!AK10,"")</f>
      </c>
      <c r="DQ12" s="97">
        <f>IF(AND(DO12&gt;0,DO12&lt;&gt;""),IF(Title!$K$1=0,ROUNDDOWN((1000*DO$1)/DO12,2),ROUND((1000*DO$1)/DO12,2)),IF(DO12="","",0))</f>
        <v>1000</v>
      </c>
      <c r="DR12" s="51">
        <f ca="1">IF(OR(DO12&lt;&gt;"",DP12&lt;&gt;""),RANK(DS12,DS$5:INDIRECT(DR$1,TRUE)),"")</f>
        <v>1</v>
      </c>
      <c r="DS12" s="71">
        <f t="shared" si="40"/>
        <v>1000</v>
      </c>
      <c r="DT12" s="71">
        <f t="shared" si="18"/>
        <v>13228.88</v>
      </c>
      <c r="DU12" s="104">
        <f ca="1">IF(DT12&lt;&gt;"",RANK(DT12,DT$5:INDIRECT(DU$1,TRUE)),"")</f>
        <v>5</v>
      </c>
      <c r="DV12" s="111">
        <f>IF(AND('Raw Data'!AL10&lt;&gt;"",'Raw Data'!AL10&lt;&gt;0),ROUNDDOWN('Raw Data'!AL10,Title!$M$1),"")</f>
        <v>58.95</v>
      </c>
      <c r="DW12" s="109">
        <f>IF(AND('Raw Data'!AM10&lt;&gt;"",'Raw Data'!AM10&lt;&gt;0),'Raw Data'!AM10,"")</f>
      </c>
      <c r="DX12" s="97">
        <f>IF(AND(DV12&gt;0,DV12&lt;&gt;""),IF(Title!$K$1=0,ROUNDDOWN((1000*DV$1)/DV12,2),ROUND((1000*DV$1)/DV12,2)),IF(DV12="","",0))</f>
        <v>840.71</v>
      </c>
      <c r="DY12" s="51">
        <f ca="1">IF(OR(DV12&lt;&gt;"",DW12&lt;&gt;""),RANK(DZ12,DZ$5:INDIRECT(DY$1,TRUE)),"")</f>
        <v>5</v>
      </c>
      <c r="DZ12" s="71">
        <f t="shared" si="41"/>
        <v>840.71</v>
      </c>
      <c r="EA12" s="71">
        <f t="shared" si="19"/>
        <v>14069.59</v>
      </c>
      <c r="EB12" s="104">
        <f ca="1">IF(EA12&lt;&gt;"",RANK(EA12,EA$5:INDIRECT(EB$1,TRUE)),"")</f>
        <v>5</v>
      </c>
      <c r="EC12" s="111">
        <f>IF(AND('Raw Data'!AN10&lt;&gt;"",'Raw Data'!AN10&lt;&gt;0),ROUNDDOWN('Raw Data'!AN10,Title!$M$1),"")</f>
        <v>56.37</v>
      </c>
      <c r="ED12" s="109">
        <f>IF(AND('Raw Data'!AO10&lt;&gt;"",'Raw Data'!AO10&lt;&gt;0),'Raw Data'!AO10,"")</f>
      </c>
      <c r="EE12" s="97">
        <f>IF(AND(EC12&gt;0,EC12&lt;&gt;""),IF(Title!$K$1=0,ROUNDDOWN((1000*EC$1)/EC12,2),ROUND((1000*EC$1)/EC12,2)),IF(EC12="","",0))</f>
        <v>935.78</v>
      </c>
      <c r="EF12" s="51">
        <f ca="1">IF(OR(EC12&lt;&gt;"",ED12&lt;&gt;""),RANK(EG12,EG$5:INDIRECT(EF$1,TRUE)),"")</f>
        <v>5</v>
      </c>
      <c r="EG12" s="71">
        <f t="shared" si="42"/>
        <v>935.78</v>
      </c>
      <c r="EH12" s="71">
        <f t="shared" si="20"/>
        <v>15005.37</v>
      </c>
      <c r="EI12" s="104">
        <f ca="1">IF(EH12&lt;&gt;"",RANK(EH12,EH$5:INDIRECT(EI$1,TRUE)),"")</f>
        <v>4</v>
      </c>
      <c r="EJ12" s="111">
        <f>IF(AND('Raw Data'!AP10&lt;&gt;"",'Raw Data'!AP10&lt;&gt;0),ROUNDDOWN('Raw Data'!AP10,Title!$M$1),"")</f>
        <v>54.16</v>
      </c>
      <c r="EK12" s="106">
        <f>IF(AND('Raw Data'!AQ10&lt;&gt;"",'Raw Data'!AQ10&lt;&gt;0),'Raw Data'!AQ10,"")</f>
      </c>
      <c r="EL12" s="97">
        <f>IF(AND(EJ12&gt;0,EJ12&lt;&gt;""),IF(Title!$K$1=0,ROUNDDOWN((1000*EJ$1)/EJ12,2),ROUND((1000*EJ$1)/EJ12,2)),IF(EJ12="","",0))</f>
        <v>965.28</v>
      </c>
      <c r="EM12" s="51">
        <f ca="1">IF(OR(EJ12&lt;&gt;"",EK12&lt;&gt;""),RANK(EN12,EN$5:INDIRECT(EM$1,TRUE)),"")</f>
        <v>2</v>
      </c>
      <c r="EN12" s="71">
        <f t="shared" si="43"/>
        <v>965.28</v>
      </c>
      <c r="EO12" s="71">
        <f t="shared" si="21"/>
        <v>15970.65</v>
      </c>
      <c r="EP12" s="104">
        <f ca="1">IF(EO12&lt;&gt;"",RANK(EO12,EO$5:INDIRECT(EP$1,TRUE)),"")</f>
        <v>4</v>
      </c>
      <c r="EQ12" s="51" t="str">
        <f t="shared" si="44"/>
        <v>$ER$12:$FK$12</v>
      </c>
      <c r="ER12" s="71">
        <f t="shared" si="45"/>
        <v>1000</v>
      </c>
      <c r="ES12" s="71">
        <f t="shared" si="46"/>
        <v>880.4</v>
      </c>
      <c r="ET12" s="71">
        <f t="shared" si="47"/>
        <v>853.84</v>
      </c>
      <c r="EU12" s="71">
        <f t="shared" si="48"/>
        <v>874.61</v>
      </c>
      <c r="EV12" s="71">
        <f t="shared" si="49"/>
        <v>854.97</v>
      </c>
      <c r="EW12" s="71">
        <f t="shared" si="50"/>
        <v>807.46</v>
      </c>
      <c r="EX12" s="71">
        <f t="shared" si="51"/>
        <v>858.79</v>
      </c>
      <c r="EY12" s="71">
        <f t="shared" si="52"/>
        <v>909.65</v>
      </c>
      <c r="EZ12" s="71">
        <f t="shared" si="53"/>
        <v>1000</v>
      </c>
      <c r="FA12" s="71">
        <f t="shared" si="54"/>
        <v>746.52</v>
      </c>
      <c r="FB12" s="71">
        <f t="shared" si="55"/>
        <v>902.77</v>
      </c>
      <c r="FC12" s="71">
        <f t="shared" si="56"/>
        <v>772</v>
      </c>
      <c r="FD12" s="71">
        <f t="shared" si="57"/>
        <v>786.3</v>
      </c>
      <c r="FE12" s="71">
        <f t="shared" si="58"/>
        <v>919.19</v>
      </c>
      <c r="FF12" s="71">
        <f t="shared" si="59"/>
        <v>808.9</v>
      </c>
      <c r="FG12" s="71">
        <f t="shared" si="60"/>
        <v>682.63</v>
      </c>
      <c r="FH12" s="71">
        <f t="shared" si="61"/>
        <v>1000</v>
      </c>
      <c r="FI12" s="71">
        <f t="shared" si="62"/>
        <v>840.71</v>
      </c>
      <c r="FJ12" s="71">
        <f t="shared" si="63"/>
        <v>935.78</v>
      </c>
      <c r="FK12" s="71">
        <f t="shared" si="64"/>
        <v>965.28</v>
      </c>
      <c r="FL12" s="51" t="str">
        <f t="shared" si="65"/>
        <v>$FM$12:$GF$12</v>
      </c>
      <c r="FM12" s="72">
        <f t="shared" si="66"/>
        <v>0</v>
      </c>
      <c r="FN12" s="51">
        <f t="shared" si="67"/>
        <v>0</v>
      </c>
      <c r="FO12" s="51">
        <f t="shared" si="68"/>
        <v>0</v>
      </c>
      <c r="FP12" s="51">
        <f t="shared" si="69"/>
        <v>0</v>
      </c>
      <c r="FQ12" s="51">
        <f t="shared" si="70"/>
        <v>0</v>
      </c>
      <c r="FR12" s="51">
        <f t="shared" si="71"/>
        <v>0</v>
      </c>
      <c r="FS12" s="51">
        <f t="shared" si="72"/>
        <v>0</v>
      </c>
      <c r="FT12" s="51">
        <f t="shared" si="73"/>
        <v>0</v>
      </c>
      <c r="FU12" s="51">
        <f t="shared" si="74"/>
        <v>0</v>
      </c>
      <c r="FV12" s="51">
        <f t="shared" si="75"/>
        <v>0</v>
      </c>
      <c r="FW12" s="51">
        <f t="shared" si="76"/>
        <v>0</v>
      </c>
      <c r="FX12" s="51">
        <f t="shared" si="77"/>
        <v>0</v>
      </c>
      <c r="FY12" s="51">
        <f t="shared" si="78"/>
        <v>0</v>
      </c>
      <c r="FZ12" s="51">
        <f t="shared" si="79"/>
        <v>0</v>
      </c>
      <c r="GA12" s="51">
        <f t="shared" si="80"/>
        <v>0</v>
      </c>
      <c r="GB12" s="51">
        <f t="shared" si="81"/>
        <v>0</v>
      </c>
      <c r="GC12" s="51">
        <f t="shared" si="82"/>
        <v>0</v>
      </c>
      <c r="GD12" s="51">
        <f t="shared" si="83"/>
        <v>0</v>
      </c>
      <c r="GE12" s="51">
        <f t="shared" si="84"/>
        <v>0</v>
      </c>
      <c r="GF12" s="51">
        <f t="shared" si="85"/>
        <v>0</v>
      </c>
      <c r="GG12" s="51" t="str">
        <f t="shared" si="86"/>
        <v>HA12</v>
      </c>
      <c r="GH12" s="71">
        <f>GetDiscardScore($ER12:ER12,GH$1)</f>
        <v>0</v>
      </c>
      <c r="GI12" s="71">
        <f>GetDiscardScore($ER12:ES12,GI$1)</f>
        <v>0</v>
      </c>
      <c r="GJ12" s="71">
        <f>GetDiscardScore($ER12:ET12,GJ$1)</f>
        <v>0</v>
      </c>
      <c r="GK12" s="71">
        <f>GetDiscardScore($ER12:EU12,GK$1)</f>
        <v>853.84</v>
      </c>
      <c r="GL12" s="71">
        <f>GetDiscardScore($ER12:EV12,GL$1)</f>
        <v>853.84</v>
      </c>
      <c r="GM12" s="71">
        <f>GetDiscardScore($ER12:EW12,GM$1)</f>
        <v>807.46</v>
      </c>
      <c r="GN12" s="71">
        <f>GetDiscardScore($ER12:EX12,GN$1)</f>
        <v>807.46</v>
      </c>
      <c r="GO12" s="71">
        <f>GetDiscardScore($ER12:EY12,GO$1)</f>
        <v>807.46</v>
      </c>
      <c r="GP12" s="71">
        <f>GetDiscardScore($ER12:EZ12,GP$1)</f>
        <v>807.46</v>
      </c>
      <c r="GQ12" s="71">
        <f>GetDiscardScore($ER12:FA12,GQ$1)</f>
        <v>746.52</v>
      </c>
      <c r="GR12" s="71">
        <f>GetDiscardScore($ER12:FB12,GR$1)</f>
        <v>746.52</v>
      </c>
      <c r="GS12" s="71">
        <f>GetDiscardScore($ER12:FC12,GS$1)</f>
        <v>746.52</v>
      </c>
      <c r="GT12" s="71">
        <f>GetDiscardScore($ER12:FD12,GT$1)</f>
        <v>746.52</v>
      </c>
      <c r="GU12" s="71">
        <f>GetDiscardScore($ER12:FE12,GU$1)</f>
        <v>746.52</v>
      </c>
      <c r="GV12" s="71">
        <f>GetDiscardScore($ER12:FF12,GV$1)</f>
        <v>1518.52</v>
      </c>
      <c r="GW12" s="71">
        <f>GetDiscardScore($ER12:FG12,GW$1)</f>
        <v>1429.15</v>
      </c>
      <c r="GX12" s="71">
        <f>GetDiscardScore($ER12:FH12,GX$1)</f>
        <v>1429.15</v>
      </c>
      <c r="GY12" s="71">
        <f>GetDiscardScore($ER12:FI12,GY$1)</f>
        <v>1429.15</v>
      </c>
      <c r="GZ12" s="71">
        <f>GetDiscardScore($ER12:FJ12,GZ$1)</f>
        <v>1429.15</v>
      </c>
      <c r="HA12" s="71">
        <f>GetDiscardScore($ER12:FK12,HA$1)</f>
        <v>1429.15</v>
      </c>
      <c r="HB12" s="73">
        <f ca="1" t="shared" si="87"/>
        <v>15970.65</v>
      </c>
      <c r="HC12" s="72">
        <f ca="1">IF(HB12&lt;&gt;"",RANK(HB12,HB$5:INDIRECT(HC$1,TRUE),0),"")</f>
        <v>4</v>
      </c>
      <c r="HD12" s="70" t="str">
        <f ca="1" t="shared" si="88"/>
        <v>16,10</v>
      </c>
    </row>
    <row r="13" spans="1:212" s="51" customFormat="1" ht="11.25">
      <c r="A13" s="41">
        <v>9</v>
      </c>
      <c r="B13" s="41">
        <f>IF('Raw Data'!B11&lt;&gt;"",'Raw Data'!B11,"")</f>
      </c>
      <c r="C13" s="51">
        <f>IF('Raw Data'!C11&lt;&gt;"",'Raw Data'!C11,"")</f>
      </c>
      <c r="D13" s="42">
        <f t="shared" si="22"/>
      </c>
      <c r="E13" s="69">
        <f t="shared" si="23"/>
      </c>
      <c r="F13" s="99">
        <f t="shared" si="0"/>
      </c>
      <c r="G13" s="111">
        <f>IF(AND('Raw Data'!D11&lt;&gt;"",'Raw Data'!D11&lt;&gt;0),ROUNDDOWN('Raw Data'!D11,Title!$M$1),"")</f>
      </c>
      <c r="H13" s="109">
        <f>IF(AND('Raw Data'!E11&lt;&gt;"",'Raw Data'!E11&lt;&gt;0),'Raw Data'!E11,"")</f>
      </c>
      <c r="I13" s="97">
        <f>IF(AND(G13&lt;&gt;"",G13&gt;0),IF(Title!$K$1=0,ROUNDDOWN((1000*G$1)/G13,2),ROUND((1000*G$1)/G13,2)),IF(G13="","",0))</f>
      </c>
      <c r="J13" s="51">
        <f ca="1">IF(K13&lt;&gt;0,RANK(K13,K$5:INDIRECT(J$1,TRUE)),"")</f>
      </c>
      <c r="K13" s="71">
        <f t="shared" si="1"/>
        <v>0</v>
      </c>
      <c r="L13" s="71">
        <f t="shared" si="2"/>
      </c>
      <c r="M13" s="104">
        <f ca="1">IF(L13&lt;&gt;"",RANK(L13,L$5:INDIRECT(M$1,TRUE)),"")</f>
      </c>
      <c r="N13" s="111">
        <f>IF(AND('Raw Data'!F11&lt;&gt;"",'Raw Data'!F11&lt;&gt;0),ROUNDDOWN('Raw Data'!F11,Title!$M$1),"")</f>
      </c>
      <c r="O13" s="109">
        <f>IF(AND('Raw Data'!G11&lt;&gt;"",'Raw Data'!G11&lt;&gt;0),'Raw Data'!G11,"")</f>
      </c>
      <c r="P13" s="97">
        <f>IF(AND(N13&gt;0,N13&lt;&gt;""),IF(Title!$K$1=0,ROUNDDOWN((1000*N$1)/N13,2),ROUND((1000*N$1)/N13,2)),IF(N13="","",0))</f>
      </c>
      <c r="Q13" s="51">
        <f ca="1">IF(OR(N13&lt;&gt;"",O13&lt;&gt;""),RANK(R13,R$5:INDIRECT(Q$1,TRUE)),"")</f>
      </c>
      <c r="R13" s="71">
        <f t="shared" si="24"/>
      </c>
      <c r="S13" s="71">
        <f t="shared" si="3"/>
      </c>
      <c r="T13" s="104">
        <f ca="1">IF(S13&lt;&gt;"",RANK(S13,S$5:INDIRECT(T$1,TRUE)),"")</f>
      </c>
      <c r="U13" s="111">
        <f>IF(AND('Raw Data'!H11&lt;&gt;"",'Raw Data'!H11&lt;&gt;0),ROUNDDOWN('Raw Data'!H11,Title!$M$1),"")</f>
      </c>
      <c r="V13" s="109">
        <f>IF(AND('Raw Data'!I11&lt;&gt;"",'Raw Data'!I11&lt;&gt;0),'Raw Data'!I11,"")</f>
      </c>
      <c r="W13" s="97">
        <f>IF(AND(U13&gt;0,U13&lt;&gt;""),IF(Title!$K$1=0,ROUNDDOWN((1000*U$1)/U13,2),ROUND((1000*U$1)/U13,2)),IF(U13="","",0))</f>
      </c>
      <c r="X13" s="51">
        <f ca="1">IF(OR(U13&lt;&gt;"",V13&lt;&gt;""),RANK(Y13,Y$5:INDIRECT(X$1,TRUE)),"")</f>
      </c>
      <c r="Y13" s="71">
        <f t="shared" si="25"/>
      </c>
      <c r="Z13" s="71">
        <f t="shared" si="4"/>
      </c>
      <c r="AA13" s="104">
        <f ca="1">IF(Z13&lt;&gt;"",RANK(Z13,Z$5:INDIRECT(AA$1,TRUE)),"")</f>
      </c>
      <c r="AB13" s="111">
        <f>IF(AND('Raw Data'!J11&lt;&gt;"",'Raw Data'!J11&lt;&gt;0),ROUNDDOWN('Raw Data'!J11,Title!$M$1),"")</f>
      </c>
      <c r="AC13" s="109">
        <f>IF(AND('Raw Data'!K11&lt;&gt;"",'Raw Data'!K11&lt;&gt;0),'Raw Data'!K11,"")</f>
      </c>
      <c r="AD13" s="97">
        <f>IF(AND(AB13&gt;0,AB13&lt;&gt;""),IF(Title!$K$1=0,ROUNDDOWN((1000*AB$1)/AB13,2),ROUND((1000*AB$1)/AB13,2)),IF(AB13="","",0))</f>
      </c>
      <c r="AE13" s="51">
        <f ca="1">IF(OR(AB13&lt;&gt;"",AC13&lt;&gt;""),RANK(AF13,AF$5:INDIRECT(AE$1,TRUE)),"")</f>
      </c>
      <c r="AF13" s="71">
        <f t="shared" si="26"/>
      </c>
      <c r="AG13" s="71">
        <f t="shared" si="5"/>
      </c>
      <c r="AH13" s="104">
        <f ca="1">IF(AG13&lt;&gt;"",RANK(AG13,AG$5:INDIRECT(AH$1,TRUE)),"")</f>
      </c>
      <c r="AI13" s="111">
        <f>IF(AND('Raw Data'!L11&lt;&gt;"",'Raw Data'!L11&lt;&gt;0),ROUNDDOWN('Raw Data'!L11,Title!$M$1),"")</f>
      </c>
      <c r="AJ13" s="109">
        <f>IF(AND('Raw Data'!M11&lt;&gt;"",'Raw Data'!M11&lt;&gt;0),'Raw Data'!M11,"")</f>
      </c>
      <c r="AK13" s="97">
        <f>IF(AND(AI13&gt;0,AI13&lt;&gt;""),IF(Title!$K$1=0,ROUNDDOWN((1000*AI$1)/AI13,2),ROUND((1000*AI$1)/AI13,2)),IF(AI13="","",0))</f>
      </c>
      <c r="AL13" s="51">
        <f ca="1">IF(OR(AI13&lt;&gt;"",AJ13&lt;&gt;""),RANK(AM13,AM$5:INDIRECT(AL$1,TRUE)),"")</f>
      </c>
      <c r="AM13" s="71">
        <f t="shared" si="27"/>
      </c>
      <c r="AN13" s="71">
        <f t="shared" si="6"/>
      </c>
      <c r="AO13" s="104">
        <f ca="1">IF(AN13&lt;&gt;"",RANK(AN13,AN$5:INDIRECT(AO$1,TRUE)),"")</f>
      </c>
      <c r="AP13" s="111">
        <f>IF(AND('Raw Data'!N11&lt;&gt;"",'Raw Data'!N11&lt;&gt;0),ROUNDDOWN('Raw Data'!N11,Title!$M$1),"")</f>
      </c>
      <c r="AQ13" s="109">
        <f>IF(AND('Raw Data'!O11&lt;&gt;"",'Raw Data'!O11&lt;&gt;0),'Raw Data'!O11,"")</f>
      </c>
      <c r="AR13" s="97">
        <f>IF(AND(AP13&gt;0,AP13&lt;&gt;""),IF(Title!$K$1=0,ROUNDDOWN((1000*AP$1)/AP13,2),ROUND((1000*AP$1)/AP13,2)),IF(AP13="","",0))</f>
      </c>
      <c r="AS13" s="51">
        <f ca="1">IF(OR(AP13&lt;&gt;"",AQ13&lt;&gt;""),RANK(AT13,AT$5:INDIRECT(AS$1,TRUE)),"")</f>
      </c>
      <c r="AT13" s="71">
        <f t="shared" si="28"/>
      </c>
      <c r="AU13" s="71">
        <f t="shared" si="7"/>
      </c>
      <c r="AV13" s="104">
        <f ca="1">IF(AU13&lt;&gt;"",RANK(AU13,AU$5:INDIRECT(AV$1,TRUE)),"")</f>
      </c>
      <c r="AW13" s="111">
        <f>IF(AND('Raw Data'!P11&lt;&gt;"",'Raw Data'!P11&lt;&gt;0),ROUNDDOWN('Raw Data'!P11,Title!$M$1),"")</f>
      </c>
      <c r="AX13" s="109">
        <f>IF(AND('Raw Data'!Q11&lt;&gt;"",'Raw Data'!Q11&lt;&gt;0),'Raw Data'!Q11,"")</f>
      </c>
      <c r="AY13" s="97">
        <f>IF(AND(AW13&gt;0,AW13&lt;&gt;""),IF(Title!$K$1=0,ROUNDDOWN((1000*AW$1)/AW13,2),ROUND((1000*AW$1)/AW13,2)),IF(AW13="","",0))</f>
      </c>
      <c r="AZ13" s="51">
        <f ca="1">IF(OR(AW13&lt;&gt;"",AX13&lt;&gt;""),RANK(BA13,BA$5:INDIRECT(AZ$1,TRUE)),"")</f>
      </c>
      <c r="BA13" s="71">
        <f t="shared" si="29"/>
      </c>
      <c r="BB13" s="71">
        <f t="shared" si="8"/>
      </c>
      <c r="BC13" s="104">
        <f ca="1">IF(BB13&lt;&gt;"",RANK(BB13,BB$5:INDIRECT(BC$1,TRUE)),"")</f>
      </c>
      <c r="BD13" s="111">
        <f>IF(AND('Raw Data'!R11&lt;&gt;"",'Raw Data'!R11&lt;&gt;0),ROUNDDOWN('Raw Data'!R11,Title!$M$1),"")</f>
      </c>
      <c r="BE13" s="109">
        <f>IF(AND('Raw Data'!S11&lt;&gt;"",'Raw Data'!S11&lt;&gt;0),'Raw Data'!S11,"")</f>
      </c>
      <c r="BF13" s="97">
        <f>IF(AND(BD13&gt;0,BD13&lt;&gt;""),IF(Title!$K$1=0,ROUNDDOWN((1000*BD$1)/BD13,2),ROUND((1000*BD$1)/BD13,2)),IF(BD13="","",0))</f>
      </c>
      <c r="BG13" s="51">
        <f ca="1">IF(OR(BD13&lt;&gt;"",BE13&lt;&gt;""),RANK(BH13,BH$5:INDIRECT(BG$1,TRUE)),"")</f>
      </c>
      <c r="BH13" s="71">
        <f t="shared" si="30"/>
      </c>
      <c r="BI13" s="71">
        <f t="shared" si="9"/>
      </c>
      <c r="BJ13" s="104">
        <f ca="1">IF(BI13&lt;&gt;"",RANK(BI13,BI$5:INDIRECT(BJ$1,TRUE)),"")</f>
      </c>
      <c r="BK13" s="111">
        <f>IF(AND('Raw Data'!T11&lt;&gt;"",'Raw Data'!T11&lt;&gt;0),ROUNDDOWN('Raw Data'!T11,Title!$M$1),"")</f>
      </c>
      <c r="BL13" s="109">
        <f>IF(AND('Raw Data'!U11&lt;&gt;"",'Raw Data'!U11&lt;&gt;0),'Raw Data'!U11,"")</f>
      </c>
      <c r="BM13" s="97">
        <f t="shared" si="31"/>
      </c>
      <c r="BN13" s="51">
        <f ca="1">IF(OR(BK13&lt;&gt;"",BL13&lt;&gt;""),RANK(BO13,BO$5:INDIRECT(BN$1,TRUE)),"")</f>
      </c>
      <c r="BO13" s="71">
        <f t="shared" si="32"/>
      </c>
      <c r="BP13" s="71">
        <f t="shared" si="10"/>
      </c>
      <c r="BQ13" s="104">
        <f ca="1">IF(BP13&lt;&gt;"",RANK(BP13,BP$5:INDIRECT(BQ$1,TRUE)),"")</f>
      </c>
      <c r="BR13" s="111">
        <f>IF(AND('Raw Data'!V11&lt;&gt;"",'Raw Data'!V11&lt;&gt;0),ROUNDDOWN('Raw Data'!V11,Title!$M$1),"")</f>
      </c>
      <c r="BS13" s="109">
        <f>IF(AND('Raw Data'!W11&lt;&gt;"",'Raw Data'!W11&lt;&gt;0),'Raw Data'!W11,"")</f>
      </c>
      <c r="BT13" s="97">
        <f>IF(AND(BR13&gt;0,BR13&lt;&gt;""),IF(Title!$K$1=0,ROUNDDOWN((1000*BR$1)/BR13,2),ROUND((1000*BR$1)/BR13,2)),IF(BR13="","",0))</f>
      </c>
      <c r="BU13" s="51">
        <f ca="1">IF(OR(BR13&lt;&gt;"",BS13&lt;&gt;""),RANK(BV13,BV$5:INDIRECT(BU$1,TRUE)),"")</f>
      </c>
      <c r="BV13" s="71">
        <f t="shared" si="33"/>
      </c>
      <c r="BW13" s="71">
        <f t="shared" si="11"/>
      </c>
      <c r="BX13" s="104">
        <f ca="1">IF(BW13&lt;&gt;"",RANK(BW13,BW$5:INDIRECT(BX$1,TRUE)),"")</f>
      </c>
      <c r="BY13" s="111">
        <f>IF(AND('Raw Data'!X11&lt;&gt;"",'Raw Data'!X11&lt;&gt;0),ROUNDDOWN('Raw Data'!X11,Title!$M$1),"")</f>
      </c>
      <c r="BZ13" s="109">
        <f>IF(AND('Raw Data'!Y11&lt;&gt;"",'Raw Data'!Y11&lt;&gt;0),'Raw Data'!Y11,"")</f>
      </c>
      <c r="CA13" s="97">
        <f>IF(AND(BY13&gt;0,BY13&lt;&gt;""),IF(Title!$K$1=0,ROUNDDOWN((1000*BY$1)/BY13,2),ROUND((1000*BY$1)/BY13,2)),IF(BY13="","",0))</f>
      </c>
      <c r="CB13" s="51">
        <f ca="1">IF(OR(BY13&lt;&gt;"",BZ13&lt;&gt;""),RANK(CC13,CC$5:INDIRECT(CB$1,TRUE)),"")</f>
      </c>
      <c r="CC13" s="71">
        <f t="shared" si="34"/>
      </c>
      <c r="CD13" s="71">
        <f t="shared" si="12"/>
      </c>
      <c r="CE13" s="104">
        <f ca="1">IF(CD13&lt;&gt;"",RANK(CD13,CD$5:INDIRECT(CE$1,TRUE)),"")</f>
      </c>
      <c r="CF13" s="111">
        <f>IF(AND('Raw Data'!Z11&lt;&gt;"",'Raw Data'!Z11&lt;&gt;0),ROUNDDOWN('Raw Data'!Z11,Title!$M$1),"")</f>
      </c>
      <c r="CG13" s="109">
        <f>IF(AND('Raw Data'!AA11&lt;&gt;"",'Raw Data'!AA11&lt;&gt;0),'Raw Data'!AA11,"")</f>
      </c>
      <c r="CH13" s="97">
        <f>IF(AND(CF13&gt;0,CF13&lt;&gt;""),IF(Title!$K$1=0,ROUNDDOWN((1000*CF$1)/CF13,2),ROUND((1000*CF$1)/CF13,2)),IF(CF13="","",0))</f>
      </c>
      <c r="CI13" s="51">
        <f ca="1">IF(OR(CF13&lt;&gt;"",CG13&lt;&gt;""),RANK(CJ13,CJ$5:INDIRECT(CI$1,TRUE)),"")</f>
      </c>
      <c r="CJ13" s="71">
        <f t="shared" si="35"/>
      </c>
      <c r="CK13" s="71">
        <f t="shared" si="13"/>
      </c>
      <c r="CL13" s="104">
        <f ca="1">IF(CK13&lt;&gt;"",RANK(CK13,CK$5:INDIRECT(CL$1,TRUE)),"")</f>
      </c>
      <c r="CM13" s="111">
        <f>IF(AND('Raw Data'!AB11&lt;&gt;"",'Raw Data'!AB11&lt;&gt;0),ROUNDDOWN('Raw Data'!AB11,Title!$M$1),"")</f>
      </c>
      <c r="CN13" s="109">
        <f>IF(AND('Raw Data'!AC11&lt;&gt;"",'Raw Data'!AC11&lt;&gt;0),'Raw Data'!AC11,"")</f>
      </c>
      <c r="CO13" s="97">
        <f>IF(AND(CM13&gt;0,CM13&lt;&gt;""),IF(Title!$K$1=0,ROUNDDOWN((1000*CM$1)/CM13,2),ROUND((1000*CM$1)/CM13,2)),IF(CM13="","",0))</f>
      </c>
      <c r="CP13" s="51">
        <f ca="1">IF(OR(CM13&lt;&gt;"",CN13&lt;&gt;""),RANK(CQ13,CQ$5:INDIRECT(CP$1,TRUE)),"")</f>
      </c>
      <c r="CQ13" s="71">
        <f t="shared" si="36"/>
      </c>
      <c r="CR13" s="71">
        <f t="shared" si="14"/>
      </c>
      <c r="CS13" s="104">
        <f ca="1">IF(CR13&lt;&gt;"",RANK(CR13,CR$5:INDIRECT(CS$1,TRUE)),"")</f>
      </c>
      <c r="CT13" s="111">
        <f>IF(AND('Raw Data'!AD11&lt;&gt;"",'Raw Data'!AD11&lt;&gt;0),ROUNDDOWN('Raw Data'!AD11,Title!$M$1),"")</f>
      </c>
      <c r="CU13" s="109">
        <f>IF(AND('Raw Data'!AE11&lt;&gt;"",'Raw Data'!AE11&lt;&gt;0),'Raw Data'!AE11,"")</f>
      </c>
      <c r="CV13" s="97">
        <f>IF(AND(CT13&gt;0,CT13&lt;&gt;""),IF(Title!$K$1=0,ROUNDDOWN((1000*CT$1)/CT13,2),ROUND((1000*CT$1)/CT13,2)),IF(CT13="","",0))</f>
      </c>
      <c r="CW13" s="51">
        <f ca="1">IF(OR(CT13&lt;&gt;"",CU13&lt;&gt;""),RANK(CX13,CX$5:INDIRECT(CW$1,TRUE)),"")</f>
      </c>
      <c r="CX13" s="71">
        <f t="shared" si="37"/>
      </c>
      <c r="CY13" s="71">
        <f t="shared" si="15"/>
      </c>
      <c r="CZ13" s="104">
        <f ca="1">IF(CY13&lt;&gt;"",RANK(CY13,CY$5:INDIRECT(CZ$1,TRUE)),"")</f>
      </c>
      <c r="DA13" s="111">
        <f>IF(AND('Raw Data'!AF11&lt;&gt;"",'Raw Data'!AF11&lt;&gt;0),ROUNDDOWN('Raw Data'!AF11,Title!$M$1),"")</f>
      </c>
      <c r="DB13" s="109">
        <f>IF(AND('Raw Data'!AG11&lt;&gt;"",'Raw Data'!AG11&lt;&gt;0),'Raw Data'!AG11,"")</f>
      </c>
      <c r="DC13" s="97">
        <f>IF(AND(DA13&gt;0,DA13&lt;&gt;""),IF(Title!$K$1=0,ROUNDDOWN((1000*DA$1)/DA13,2),ROUND((1000*DA$1)/DA13,2)),IF(DA13="","",0))</f>
      </c>
      <c r="DD13" s="51">
        <f ca="1">IF(OR(DA13&lt;&gt;"",DB13&lt;&gt;""),RANK(DE13,DE$5:INDIRECT(DD$1,TRUE)),"")</f>
      </c>
      <c r="DE13" s="71">
        <f t="shared" si="38"/>
      </c>
      <c r="DF13" s="71">
        <f t="shared" si="16"/>
      </c>
      <c r="DG13" s="104">
        <f ca="1">IF(DF13&lt;&gt;"",RANK(DF13,DF$5:INDIRECT(DG$1,TRUE)),"")</f>
      </c>
      <c r="DH13" s="111">
        <f>IF(AND('Raw Data'!AH11&lt;&gt;"",'Raw Data'!AH11&lt;&gt;0),ROUNDDOWN('Raw Data'!AH11,Title!$M$1),"")</f>
      </c>
      <c r="DI13" s="109">
        <f>IF(AND('Raw Data'!AI11&lt;&gt;"",'Raw Data'!AI11&lt;&gt;0),'Raw Data'!AI11,"")</f>
      </c>
      <c r="DJ13" s="97">
        <f>IF(AND(DH13&gt;0,DH13&lt;&gt;""),IF(Title!$K$1=0,ROUNDDOWN((1000*DH$1)/DH13,2),ROUND((1000*DH$1)/DH13,2)),IF(DH13="","",0))</f>
      </c>
      <c r="DK13" s="51">
        <f ca="1">IF(OR(DH13&lt;&gt;"",DI13&lt;&gt;""),RANK(DL13,DL$5:INDIRECT(DK$1,TRUE)),"")</f>
      </c>
      <c r="DL13" s="71">
        <f t="shared" si="39"/>
      </c>
      <c r="DM13" s="71">
        <f t="shared" si="17"/>
      </c>
      <c r="DN13" s="104">
        <f ca="1">IF(DM13&lt;&gt;"",RANK(DM13,DM$5:INDIRECT(DN$1,TRUE)),"")</f>
      </c>
      <c r="DO13" s="111">
        <f>IF(AND('Raw Data'!AJ11&lt;&gt;"",'Raw Data'!AJ11&lt;&gt;0),ROUNDDOWN('Raw Data'!AJ11,Title!$M$1),"")</f>
      </c>
      <c r="DP13" s="109">
        <f>IF(AND('Raw Data'!AK11&lt;&gt;"",'Raw Data'!AK11&lt;&gt;0),'Raw Data'!AK11,"")</f>
      </c>
      <c r="DQ13" s="97">
        <f>IF(AND(DO13&gt;0,DO13&lt;&gt;""),IF(Title!$K$1=0,ROUNDDOWN((1000*DO$1)/DO13,2),ROUND((1000*DO$1)/DO13,2)),IF(DO13="","",0))</f>
      </c>
      <c r="DR13" s="51">
        <f ca="1">IF(OR(DO13&lt;&gt;"",DP13&lt;&gt;""),RANK(DS13,DS$5:INDIRECT(DR$1,TRUE)),"")</f>
      </c>
      <c r="DS13" s="71">
        <f t="shared" si="40"/>
      </c>
      <c r="DT13" s="71">
        <f t="shared" si="18"/>
      </c>
      <c r="DU13" s="104">
        <f ca="1">IF(DT13&lt;&gt;"",RANK(DT13,DT$5:INDIRECT(DU$1,TRUE)),"")</f>
      </c>
      <c r="DV13" s="111">
        <f>IF(AND('Raw Data'!AL11&lt;&gt;"",'Raw Data'!AL11&lt;&gt;0),ROUNDDOWN('Raw Data'!AL11,Title!$M$1),"")</f>
      </c>
      <c r="DW13" s="109">
        <f>IF(AND('Raw Data'!AM11&lt;&gt;"",'Raw Data'!AM11&lt;&gt;0),'Raw Data'!AM11,"")</f>
      </c>
      <c r="DX13" s="97">
        <f>IF(AND(DV13&gt;0,DV13&lt;&gt;""),IF(Title!$K$1=0,ROUNDDOWN((1000*DV$1)/DV13,2),ROUND((1000*DV$1)/DV13,2)),IF(DV13="","",0))</f>
      </c>
      <c r="DY13" s="51">
        <f ca="1">IF(OR(DV13&lt;&gt;"",DW13&lt;&gt;""),RANK(DZ13,DZ$5:INDIRECT(DY$1,TRUE)),"")</f>
      </c>
      <c r="DZ13" s="71">
        <f t="shared" si="41"/>
      </c>
      <c r="EA13" s="71">
        <f t="shared" si="19"/>
      </c>
      <c r="EB13" s="104">
        <f ca="1">IF(EA13&lt;&gt;"",RANK(EA13,EA$5:INDIRECT(EB$1,TRUE)),"")</f>
      </c>
      <c r="EC13" s="111">
        <f>IF(AND('Raw Data'!AN11&lt;&gt;"",'Raw Data'!AN11&lt;&gt;0),ROUNDDOWN('Raw Data'!AN11,Title!$M$1),"")</f>
      </c>
      <c r="ED13" s="109">
        <f>IF(AND('Raw Data'!AO11&lt;&gt;"",'Raw Data'!AO11&lt;&gt;0),'Raw Data'!AO11,"")</f>
      </c>
      <c r="EE13" s="97">
        <f>IF(AND(EC13&gt;0,EC13&lt;&gt;""),IF(Title!$K$1=0,ROUNDDOWN((1000*EC$1)/EC13,2),ROUND((1000*EC$1)/EC13,2)),IF(EC13="","",0))</f>
      </c>
      <c r="EF13" s="51">
        <f ca="1">IF(OR(EC13&lt;&gt;"",ED13&lt;&gt;""),RANK(EG13,EG$5:INDIRECT(EF$1,TRUE)),"")</f>
      </c>
      <c r="EG13" s="71">
        <f t="shared" si="42"/>
      </c>
      <c r="EH13" s="71">
        <f t="shared" si="20"/>
      </c>
      <c r="EI13" s="104">
        <f ca="1">IF(EH13&lt;&gt;"",RANK(EH13,EH$5:INDIRECT(EI$1,TRUE)),"")</f>
      </c>
      <c r="EJ13" s="111">
        <f>IF(AND('Raw Data'!AP11&lt;&gt;"",'Raw Data'!AP11&lt;&gt;0),ROUNDDOWN('Raw Data'!AP11,Title!$M$1),"")</f>
      </c>
      <c r="EK13" s="106">
        <f>IF(AND('Raw Data'!AQ11&lt;&gt;"",'Raw Data'!AQ11&lt;&gt;0),'Raw Data'!AQ11,"")</f>
      </c>
      <c r="EL13" s="97">
        <f>IF(AND(EJ13&gt;0,EJ13&lt;&gt;""),IF(Title!$K$1=0,ROUNDDOWN((1000*EJ$1)/EJ13,2),ROUND((1000*EJ$1)/EJ13,2)),IF(EJ13="","",0))</f>
      </c>
      <c r="EM13" s="51">
        <f ca="1">IF(OR(EJ13&lt;&gt;"",EK13&lt;&gt;""),RANK(EN13,EN$5:INDIRECT(EM$1,TRUE)),"")</f>
      </c>
      <c r="EN13" s="71">
        <f t="shared" si="43"/>
      </c>
      <c r="EO13" s="71">
        <f t="shared" si="21"/>
      </c>
      <c r="EP13" s="104">
        <f ca="1">IF(EO13&lt;&gt;"",RANK(EO13,EO$5:INDIRECT(EP$1,TRUE)),"")</f>
      </c>
      <c r="EQ13" s="51" t="str">
        <f t="shared" si="44"/>
        <v>$ER$13:$FK$13</v>
      </c>
      <c r="ER13" s="71">
        <f t="shared" si="45"/>
        <v>0</v>
      </c>
      <c r="ES13" s="71">
        <f t="shared" si="46"/>
        <v>0</v>
      </c>
      <c r="ET13" s="71">
        <f t="shared" si="47"/>
        <v>0</v>
      </c>
      <c r="EU13" s="71">
        <f t="shared" si="48"/>
        <v>0</v>
      </c>
      <c r="EV13" s="71">
        <f t="shared" si="49"/>
        <v>0</v>
      </c>
      <c r="EW13" s="71">
        <f t="shared" si="50"/>
        <v>0</v>
      </c>
      <c r="EX13" s="71">
        <f t="shared" si="51"/>
        <v>0</v>
      </c>
      <c r="EY13" s="71">
        <f t="shared" si="52"/>
        <v>0</v>
      </c>
      <c r="EZ13" s="71">
        <f t="shared" si="53"/>
        <v>0</v>
      </c>
      <c r="FA13" s="71">
        <f t="shared" si="54"/>
        <v>0</v>
      </c>
      <c r="FB13" s="71">
        <f t="shared" si="55"/>
        <v>0</v>
      </c>
      <c r="FC13" s="71">
        <f t="shared" si="56"/>
        <v>0</v>
      </c>
      <c r="FD13" s="71">
        <f t="shared" si="57"/>
        <v>0</v>
      </c>
      <c r="FE13" s="71">
        <f t="shared" si="58"/>
        <v>0</v>
      </c>
      <c r="FF13" s="71">
        <f t="shared" si="59"/>
        <v>0</v>
      </c>
      <c r="FG13" s="71">
        <f t="shared" si="60"/>
        <v>0</v>
      </c>
      <c r="FH13" s="71">
        <f t="shared" si="61"/>
        <v>0</v>
      </c>
      <c r="FI13" s="71">
        <f t="shared" si="62"/>
        <v>0</v>
      </c>
      <c r="FJ13" s="71">
        <f t="shared" si="63"/>
        <v>0</v>
      </c>
      <c r="FK13" s="71">
        <f t="shared" si="64"/>
        <v>0</v>
      </c>
      <c r="FL13" s="51" t="str">
        <f t="shared" si="65"/>
        <v>$FM$13:$GF$13</v>
      </c>
      <c r="FM13" s="72">
        <f t="shared" si="66"/>
        <v>0</v>
      </c>
      <c r="FN13" s="51">
        <f t="shared" si="67"/>
        <v>0</v>
      </c>
      <c r="FO13" s="51">
        <f t="shared" si="68"/>
        <v>0</v>
      </c>
      <c r="FP13" s="51">
        <f t="shared" si="69"/>
        <v>0</v>
      </c>
      <c r="FQ13" s="51">
        <f t="shared" si="70"/>
        <v>0</v>
      </c>
      <c r="FR13" s="51">
        <f t="shared" si="71"/>
        <v>0</v>
      </c>
      <c r="FS13" s="51">
        <f t="shared" si="72"/>
        <v>0</v>
      </c>
      <c r="FT13" s="51">
        <f t="shared" si="73"/>
        <v>0</v>
      </c>
      <c r="FU13" s="51">
        <f t="shared" si="74"/>
        <v>0</v>
      </c>
      <c r="FV13" s="51">
        <f t="shared" si="75"/>
        <v>0</v>
      </c>
      <c r="FW13" s="51">
        <f t="shared" si="76"/>
        <v>0</v>
      </c>
      <c r="FX13" s="51">
        <f t="shared" si="77"/>
        <v>0</v>
      </c>
      <c r="FY13" s="51">
        <f t="shared" si="78"/>
        <v>0</v>
      </c>
      <c r="FZ13" s="51">
        <f t="shared" si="79"/>
        <v>0</v>
      </c>
      <c r="GA13" s="51">
        <f t="shared" si="80"/>
        <v>0</v>
      </c>
      <c r="GB13" s="51">
        <f t="shared" si="81"/>
        <v>0</v>
      </c>
      <c r="GC13" s="51">
        <f t="shared" si="82"/>
        <v>0</v>
      </c>
      <c r="GD13" s="51">
        <f t="shared" si="83"/>
        <v>0</v>
      </c>
      <c r="GE13" s="51">
        <f t="shared" si="84"/>
        <v>0</v>
      </c>
      <c r="GF13" s="51">
        <f t="shared" si="85"/>
        <v>0</v>
      </c>
      <c r="GG13" s="51" t="str">
        <f t="shared" si="86"/>
        <v>HA13</v>
      </c>
      <c r="GH13" s="71">
        <f>GetDiscardScore($ER13:ER13,GH$1)</f>
        <v>0</v>
      </c>
      <c r="GI13" s="71">
        <f>GetDiscardScore($ER13:ES13,GI$1)</f>
        <v>0</v>
      </c>
      <c r="GJ13" s="71">
        <f>GetDiscardScore($ER13:ET13,GJ$1)</f>
        <v>0</v>
      </c>
      <c r="GK13" s="71">
        <f>GetDiscardScore($ER13:EU13,GK$1)</f>
        <v>0</v>
      </c>
      <c r="GL13" s="71">
        <f>GetDiscardScore($ER13:EV13,GL$1)</f>
        <v>0</v>
      </c>
      <c r="GM13" s="71">
        <f>GetDiscardScore($ER13:EW13,GM$1)</f>
        <v>0</v>
      </c>
      <c r="GN13" s="71">
        <f>GetDiscardScore($ER13:EX13,GN$1)</f>
        <v>0</v>
      </c>
      <c r="GO13" s="71">
        <f>GetDiscardScore($ER13:EY13,GO$1)</f>
        <v>0</v>
      </c>
      <c r="GP13" s="71">
        <f>GetDiscardScore($ER13:EZ13,GP$1)</f>
        <v>0</v>
      </c>
      <c r="GQ13" s="71">
        <f>GetDiscardScore($ER13:FA13,GQ$1)</f>
        <v>0</v>
      </c>
      <c r="GR13" s="71">
        <f>GetDiscardScore($ER13:FB13,GR$1)</f>
        <v>0</v>
      </c>
      <c r="GS13" s="71">
        <f>GetDiscardScore($ER13:FC13,GS$1)</f>
        <v>0</v>
      </c>
      <c r="GT13" s="71">
        <f>GetDiscardScore($ER13:FD13,GT$1)</f>
        <v>0</v>
      </c>
      <c r="GU13" s="71">
        <f>GetDiscardScore($ER13:FE13,GU$1)</f>
        <v>0</v>
      </c>
      <c r="GV13" s="71">
        <f>GetDiscardScore($ER13:FF13,GV$1)</f>
        <v>0</v>
      </c>
      <c r="GW13" s="71">
        <f>GetDiscardScore($ER13:FG13,GW$1)</f>
        <v>0</v>
      </c>
      <c r="GX13" s="71">
        <f>GetDiscardScore($ER13:FH13,GX$1)</f>
        <v>0</v>
      </c>
      <c r="GY13" s="71">
        <f>GetDiscardScore($ER13:FI13,GY$1)</f>
        <v>0</v>
      </c>
      <c r="GZ13" s="71">
        <f>GetDiscardScore($ER13:FJ13,GZ$1)</f>
        <v>0</v>
      </c>
      <c r="HA13" s="71">
        <f>GetDiscardScore($ER13:FK13,HA$1)</f>
        <v>0</v>
      </c>
      <c r="HB13" s="73">
        <f ca="1" t="shared" si="87"/>
      </c>
      <c r="HC13" s="72">
        <f ca="1">IF(HB13&lt;&gt;"",RANK(HB13,HB$5:INDIRECT(HC$1,TRUE),0),"")</f>
      </c>
      <c r="HD13" s="70">
        <f ca="1" t="shared" si="88"/>
      </c>
    </row>
    <row r="14" spans="1:212" s="74" customFormat="1" ht="11.25">
      <c r="A14" s="39">
        <v>10</v>
      </c>
      <c r="B14" s="39">
        <f>IF('Raw Data'!B12&lt;&gt;"",'Raw Data'!B12,"")</f>
      </c>
      <c r="C14" s="74">
        <f>IF('Raw Data'!C12&lt;&gt;"",'Raw Data'!C12,"")</f>
      </c>
      <c r="D14" s="40">
        <f t="shared" si="22"/>
      </c>
      <c r="E14" s="75">
        <f t="shared" si="23"/>
      </c>
      <c r="F14" s="100">
        <f t="shared" si="0"/>
      </c>
      <c r="G14" s="114">
        <f>IF(AND('Raw Data'!D12&lt;&gt;"",'Raw Data'!D12&lt;&gt;0),ROUNDDOWN('Raw Data'!D12,Title!$M$1),"")</f>
      </c>
      <c r="H14" s="110">
        <f>IF(AND('Raw Data'!E12&lt;&gt;"",'Raw Data'!E12&lt;&gt;0),'Raw Data'!E12,"")</f>
      </c>
      <c r="I14" s="98">
        <f>IF(AND(G14&lt;&gt;"",G14&gt;0),IF(Title!$K$1=0,ROUNDDOWN((1000*G$1)/G14,2),ROUND((1000*G$1)/G14,2)),IF(G14="","",0))</f>
      </c>
      <c r="J14" s="74">
        <f ca="1">IF(K14&lt;&gt;0,RANK(K14,K$5:INDIRECT(J$1,TRUE)),"")</f>
      </c>
      <c r="K14" s="77">
        <f t="shared" si="1"/>
        <v>0</v>
      </c>
      <c r="L14" s="77">
        <f t="shared" si="2"/>
      </c>
      <c r="M14" s="105">
        <f ca="1">IF(L14&lt;&gt;"",RANK(L14,L$5:INDIRECT(M$1,TRUE)),"")</f>
      </c>
      <c r="N14" s="114">
        <f>IF(AND('Raw Data'!F12&lt;&gt;"",'Raw Data'!F12&lt;&gt;0),ROUNDDOWN('Raw Data'!F12,Title!$M$1),"")</f>
      </c>
      <c r="O14" s="110">
        <f>IF(AND('Raw Data'!G12&lt;&gt;"",'Raw Data'!G12&lt;&gt;0),'Raw Data'!G12,"")</f>
      </c>
      <c r="P14" s="98">
        <f>IF(AND(N14&gt;0,N14&lt;&gt;""),IF(Title!$K$1=0,ROUNDDOWN((1000*N$1)/N14,2),ROUND((1000*N$1)/N14,2)),IF(N14="","",0))</f>
      </c>
      <c r="Q14" s="74">
        <f ca="1">IF(OR(N14&lt;&gt;"",O14&lt;&gt;""),RANK(R14,R$5:INDIRECT(Q$1,TRUE)),"")</f>
      </c>
      <c r="R14" s="77">
        <f t="shared" si="24"/>
      </c>
      <c r="S14" s="77">
        <f t="shared" si="3"/>
      </c>
      <c r="T14" s="105">
        <f ca="1">IF(S14&lt;&gt;"",RANK(S14,S$5:INDIRECT(T$1,TRUE)),"")</f>
      </c>
      <c r="U14" s="114">
        <f>IF(AND('Raw Data'!H12&lt;&gt;"",'Raw Data'!H12&lt;&gt;0),ROUNDDOWN('Raw Data'!H12,Title!$M$1),"")</f>
      </c>
      <c r="V14" s="110">
        <f>IF(AND('Raw Data'!I12&lt;&gt;"",'Raw Data'!I12&lt;&gt;0),'Raw Data'!I12,"")</f>
      </c>
      <c r="W14" s="98">
        <f>IF(AND(U14&gt;0,U14&lt;&gt;""),IF(Title!$K$1=0,ROUNDDOWN((1000*U$1)/U14,2),ROUND((1000*U$1)/U14,2)),IF(U14="","",0))</f>
      </c>
      <c r="X14" s="74">
        <f ca="1">IF(OR(U14&lt;&gt;"",V14&lt;&gt;""),RANK(Y14,Y$5:INDIRECT(X$1,TRUE)),"")</f>
      </c>
      <c r="Y14" s="77">
        <f t="shared" si="25"/>
      </c>
      <c r="Z14" s="77">
        <f t="shared" si="4"/>
      </c>
      <c r="AA14" s="105">
        <f ca="1">IF(Z14&lt;&gt;"",RANK(Z14,Z$5:INDIRECT(AA$1,TRUE)),"")</f>
      </c>
      <c r="AB14" s="114">
        <f>IF(AND('Raw Data'!J12&lt;&gt;"",'Raw Data'!J12&lt;&gt;0),ROUNDDOWN('Raw Data'!J12,Title!$M$1),"")</f>
      </c>
      <c r="AC14" s="110">
        <f>IF(AND('Raw Data'!K12&lt;&gt;"",'Raw Data'!K12&lt;&gt;0),'Raw Data'!K12,"")</f>
      </c>
      <c r="AD14" s="98">
        <f>IF(AND(AB14&gt;0,AB14&lt;&gt;""),IF(Title!$K$1=0,ROUNDDOWN((1000*AB$1)/AB14,2),ROUND((1000*AB$1)/AB14,2)),IF(AB14="","",0))</f>
      </c>
      <c r="AE14" s="74">
        <f ca="1">IF(OR(AB14&lt;&gt;"",AC14&lt;&gt;""),RANK(AF14,AF$5:INDIRECT(AE$1,TRUE)),"")</f>
      </c>
      <c r="AF14" s="77">
        <f t="shared" si="26"/>
      </c>
      <c r="AG14" s="77">
        <f t="shared" si="5"/>
      </c>
      <c r="AH14" s="105">
        <f ca="1">IF(AG14&lt;&gt;"",RANK(AG14,AG$5:INDIRECT(AH$1,TRUE)),"")</f>
      </c>
      <c r="AI14" s="114">
        <f>IF(AND('Raw Data'!L12&lt;&gt;"",'Raw Data'!L12&lt;&gt;0),ROUNDDOWN('Raw Data'!L12,Title!$M$1),"")</f>
      </c>
      <c r="AJ14" s="110">
        <f>IF(AND('Raw Data'!M12&lt;&gt;"",'Raw Data'!M12&lt;&gt;0),'Raw Data'!M12,"")</f>
      </c>
      <c r="AK14" s="98">
        <f>IF(AND(AI14&gt;0,AI14&lt;&gt;""),IF(Title!$K$1=0,ROUNDDOWN((1000*AI$1)/AI14,2),ROUND((1000*AI$1)/AI14,2)),IF(AI14="","",0))</f>
      </c>
      <c r="AL14" s="74">
        <f ca="1">IF(OR(AI14&lt;&gt;"",AJ14&lt;&gt;""),RANK(AM14,AM$5:INDIRECT(AL$1,TRUE)),"")</f>
      </c>
      <c r="AM14" s="77">
        <f t="shared" si="27"/>
      </c>
      <c r="AN14" s="77">
        <f t="shared" si="6"/>
      </c>
      <c r="AO14" s="105">
        <f ca="1">IF(AN14&lt;&gt;"",RANK(AN14,AN$5:INDIRECT(AO$1,TRUE)),"")</f>
      </c>
      <c r="AP14" s="114">
        <f>IF(AND('Raw Data'!N12&lt;&gt;"",'Raw Data'!N12&lt;&gt;0),ROUNDDOWN('Raw Data'!N12,Title!$M$1),"")</f>
      </c>
      <c r="AQ14" s="110">
        <f>IF(AND('Raw Data'!O12&lt;&gt;"",'Raw Data'!O12&lt;&gt;0),'Raw Data'!O12,"")</f>
      </c>
      <c r="AR14" s="98">
        <f>IF(AND(AP14&gt;0,AP14&lt;&gt;""),IF(Title!$K$1=0,ROUNDDOWN((1000*AP$1)/AP14,2),ROUND((1000*AP$1)/AP14,2)),IF(AP14="","",0))</f>
      </c>
      <c r="AS14" s="74">
        <f ca="1">IF(OR(AP14&lt;&gt;"",AQ14&lt;&gt;""),RANK(AT14,AT$5:INDIRECT(AS$1,TRUE)),"")</f>
      </c>
      <c r="AT14" s="77">
        <f t="shared" si="28"/>
      </c>
      <c r="AU14" s="77">
        <f t="shared" si="7"/>
      </c>
      <c r="AV14" s="105">
        <f ca="1">IF(AU14&lt;&gt;"",RANK(AU14,AU$5:INDIRECT(AV$1,TRUE)),"")</f>
      </c>
      <c r="AW14" s="114">
        <f>IF(AND('Raw Data'!P12&lt;&gt;"",'Raw Data'!P12&lt;&gt;0),ROUNDDOWN('Raw Data'!P12,Title!$M$1),"")</f>
      </c>
      <c r="AX14" s="110">
        <f>IF(AND('Raw Data'!Q12&lt;&gt;"",'Raw Data'!Q12&lt;&gt;0),'Raw Data'!Q12,"")</f>
      </c>
      <c r="AY14" s="98">
        <f>IF(AND(AW14&gt;0,AW14&lt;&gt;""),IF(Title!$K$1=0,ROUNDDOWN((1000*AW$1)/AW14,2),ROUND((1000*AW$1)/AW14,2)),IF(AW14="","",0))</f>
      </c>
      <c r="AZ14" s="74">
        <f ca="1">IF(OR(AW14&lt;&gt;"",AX14&lt;&gt;""),RANK(BA14,BA$5:INDIRECT(AZ$1,TRUE)),"")</f>
      </c>
      <c r="BA14" s="77">
        <f t="shared" si="29"/>
      </c>
      <c r="BB14" s="77">
        <f t="shared" si="8"/>
      </c>
      <c r="BC14" s="105">
        <f ca="1">IF(BB14&lt;&gt;"",RANK(BB14,BB$5:INDIRECT(BC$1,TRUE)),"")</f>
      </c>
      <c r="BD14" s="114">
        <f>IF(AND('Raw Data'!R12&lt;&gt;"",'Raw Data'!R12&lt;&gt;0),ROUNDDOWN('Raw Data'!R12,Title!$M$1),"")</f>
      </c>
      <c r="BE14" s="110">
        <f>IF(AND('Raw Data'!S12&lt;&gt;"",'Raw Data'!S12&lt;&gt;0),'Raw Data'!S12,"")</f>
      </c>
      <c r="BF14" s="98">
        <f>IF(AND(BD14&gt;0,BD14&lt;&gt;""),IF(Title!$K$1=0,ROUNDDOWN((1000*BD$1)/BD14,2),ROUND((1000*BD$1)/BD14,2)),IF(BD14="","",0))</f>
      </c>
      <c r="BG14" s="74">
        <f ca="1">IF(OR(BD14&lt;&gt;"",BE14&lt;&gt;""),RANK(BH14,BH$5:INDIRECT(BG$1,TRUE)),"")</f>
      </c>
      <c r="BH14" s="77">
        <f t="shared" si="30"/>
      </c>
      <c r="BI14" s="77">
        <f t="shared" si="9"/>
      </c>
      <c r="BJ14" s="105">
        <f ca="1">IF(BI14&lt;&gt;"",RANK(BI14,BI$5:INDIRECT(BJ$1,TRUE)),"")</f>
      </c>
      <c r="BK14" s="114">
        <f>IF(AND('Raw Data'!T12&lt;&gt;"",'Raw Data'!T12&lt;&gt;0),ROUNDDOWN('Raw Data'!T12,Title!$M$1),"")</f>
      </c>
      <c r="BL14" s="110">
        <f>IF(AND('Raw Data'!U12&lt;&gt;"",'Raw Data'!U12&lt;&gt;0),'Raw Data'!U12,"")</f>
      </c>
      <c r="BM14" s="98">
        <f t="shared" si="31"/>
      </c>
      <c r="BN14" s="74">
        <f ca="1">IF(OR(BK14&lt;&gt;"",BL14&lt;&gt;""),RANK(BO14,BO$5:INDIRECT(BN$1,TRUE)),"")</f>
      </c>
      <c r="BO14" s="77">
        <f t="shared" si="32"/>
      </c>
      <c r="BP14" s="77">
        <f t="shared" si="10"/>
      </c>
      <c r="BQ14" s="105">
        <f ca="1">IF(BP14&lt;&gt;"",RANK(BP14,BP$5:INDIRECT(BQ$1,TRUE)),"")</f>
      </c>
      <c r="BR14" s="114">
        <f>IF(AND('Raw Data'!V12&lt;&gt;"",'Raw Data'!V12&lt;&gt;0),ROUNDDOWN('Raw Data'!V12,Title!$M$1),"")</f>
      </c>
      <c r="BS14" s="110">
        <f>IF(AND('Raw Data'!W12&lt;&gt;"",'Raw Data'!W12&lt;&gt;0),'Raw Data'!W12,"")</f>
      </c>
      <c r="BT14" s="98">
        <f>IF(AND(BR14&gt;0,BR14&lt;&gt;""),IF(Title!$K$1=0,ROUNDDOWN((1000*BR$1)/BR14,2),ROUND((1000*BR$1)/BR14,2)),IF(BR14="","",0))</f>
      </c>
      <c r="BU14" s="74">
        <f ca="1">IF(OR(BR14&lt;&gt;"",BS14&lt;&gt;""),RANK(BV14,BV$5:INDIRECT(BU$1,TRUE)),"")</f>
      </c>
      <c r="BV14" s="77">
        <f t="shared" si="33"/>
      </c>
      <c r="BW14" s="77">
        <f t="shared" si="11"/>
      </c>
      <c r="BX14" s="105">
        <f ca="1">IF(BW14&lt;&gt;"",RANK(BW14,BW$5:INDIRECT(BX$1,TRUE)),"")</f>
      </c>
      <c r="BY14" s="114">
        <f>IF(AND('Raw Data'!X12&lt;&gt;"",'Raw Data'!X12&lt;&gt;0),ROUNDDOWN('Raw Data'!X12,Title!$M$1),"")</f>
      </c>
      <c r="BZ14" s="110">
        <f>IF(AND('Raw Data'!Y12&lt;&gt;"",'Raw Data'!Y12&lt;&gt;0),'Raw Data'!Y12,"")</f>
      </c>
      <c r="CA14" s="98">
        <f>IF(AND(BY14&gt;0,BY14&lt;&gt;""),IF(Title!$K$1=0,ROUNDDOWN((1000*BY$1)/BY14,2),ROUND((1000*BY$1)/BY14,2)),IF(BY14="","",0))</f>
      </c>
      <c r="CB14" s="74">
        <f ca="1">IF(OR(BY14&lt;&gt;"",BZ14&lt;&gt;""),RANK(CC14,CC$5:INDIRECT(CB$1,TRUE)),"")</f>
      </c>
      <c r="CC14" s="77">
        <f t="shared" si="34"/>
      </c>
      <c r="CD14" s="77">
        <f t="shared" si="12"/>
      </c>
      <c r="CE14" s="105">
        <f ca="1">IF(CD14&lt;&gt;"",RANK(CD14,CD$5:INDIRECT(CE$1,TRUE)),"")</f>
      </c>
      <c r="CF14" s="114">
        <f>IF(AND('Raw Data'!Z12&lt;&gt;"",'Raw Data'!Z12&lt;&gt;0),ROUNDDOWN('Raw Data'!Z12,Title!$M$1),"")</f>
      </c>
      <c r="CG14" s="110">
        <f>IF(AND('Raw Data'!AA12&lt;&gt;"",'Raw Data'!AA12&lt;&gt;0),'Raw Data'!AA12,"")</f>
      </c>
      <c r="CH14" s="98">
        <f>IF(AND(CF14&gt;0,CF14&lt;&gt;""),IF(Title!$K$1=0,ROUNDDOWN((1000*CF$1)/CF14,2),ROUND((1000*CF$1)/CF14,2)),IF(CF14="","",0))</f>
      </c>
      <c r="CI14" s="74">
        <f ca="1">IF(OR(CF14&lt;&gt;"",CG14&lt;&gt;""),RANK(CJ14,CJ$5:INDIRECT(CI$1,TRUE)),"")</f>
      </c>
      <c r="CJ14" s="77">
        <f t="shared" si="35"/>
      </c>
      <c r="CK14" s="77">
        <f t="shared" si="13"/>
      </c>
      <c r="CL14" s="105">
        <f ca="1">IF(CK14&lt;&gt;"",RANK(CK14,CK$5:INDIRECT(CL$1,TRUE)),"")</f>
      </c>
      <c r="CM14" s="114">
        <f>IF(AND('Raw Data'!AB12&lt;&gt;"",'Raw Data'!AB12&lt;&gt;0),ROUNDDOWN('Raw Data'!AB12,Title!$M$1),"")</f>
      </c>
      <c r="CN14" s="110">
        <f>IF(AND('Raw Data'!AC12&lt;&gt;"",'Raw Data'!AC12&lt;&gt;0),'Raw Data'!AC12,"")</f>
      </c>
      <c r="CO14" s="98">
        <f>IF(AND(CM14&gt;0,CM14&lt;&gt;""),IF(Title!$K$1=0,ROUNDDOWN((1000*CM$1)/CM14,2),ROUND((1000*CM$1)/CM14,2)),IF(CM14="","",0))</f>
      </c>
      <c r="CP14" s="74">
        <f ca="1">IF(OR(CM14&lt;&gt;"",CN14&lt;&gt;""),RANK(CQ14,CQ$5:INDIRECT(CP$1,TRUE)),"")</f>
      </c>
      <c r="CQ14" s="77">
        <f t="shared" si="36"/>
      </c>
      <c r="CR14" s="77">
        <f t="shared" si="14"/>
      </c>
      <c r="CS14" s="105">
        <f ca="1">IF(CR14&lt;&gt;"",RANK(CR14,CR$5:INDIRECT(CS$1,TRUE)),"")</f>
      </c>
      <c r="CT14" s="114">
        <f>IF(AND('Raw Data'!AD12&lt;&gt;"",'Raw Data'!AD12&lt;&gt;0),ROUNDDOWN('Raw Data'!AD12,Title!$M$1),"")</f>
      </c>
      <c r="CU14" s="110">
        <f>IF(AND('Raw Data'!AE12&lt;&gt;"",'Raw Data'!AE12&lt;&gt;0),'Raw Data'!AE12,"")</f>
      </c>
      <c r="CV14" s="98">
        <f>IF(AND(CT14&gt;0,CT14&lt;&gt;""),IF(Title!$K$1=0,ROUNDDOWN((1000*CT$1)/CT14,2),ROUND((1000*CT$1)/CT14,2)),IF(CT14="","",0))</f>
      </c>
      <c r="CW14" s="74">
        <f ca="1">IF(OR(CT14&lt;&gt;"",CU14&lt;&gt;""),RANK(CX14,CX$5:INDIRECT(CW$1,TRUE)),"")</f>
      </c>
      <c r="CX14" s="77">
        <f t="shared" si="37"/>
      </c>
      <c r="CY14" s="77">
        <f t="shared" si="15"/>
      </c>
      <c r="CZ14" s="105">
        <f ca="1">IF(CY14&lt;&gt;"",RANK(CY14,CY$5:INDIRECT(CZ$1,TRUE)),"")</f>
      </c>
      <c r="DA14" s="114">
        <f>IF(AND('Raw Data'!AF12&lt;&gt;"",'Raw Data'!AF12&lt;&gt;0),ROUNDDOWN('Raw Data'!AF12,Title!$M$1),"")</f>
      </c>
      <c r="DB14" s="110">
        <f>IF(AND('Raw Data'!AG12&lt;&gt;"",'Raw Data'!AG12&lt;&gt;0),'Raw Data'!AG12,"")</f>
      </c>
      <c r="DC14" s="98">
        <f>IF(AND(DA14&gt;0,DA14&lt;&gt;""),IF(Title!$K$1=0,ROUNDDOWN((1000*DA$1)/DA14,2),ROUND((1000*DA$1)/DA14,2)),IF(DA14="","",0))</f>
      </c>
      <c r="DD14" s="74">
        <f ca="1">IF(OR(DA14&lt;&gt;"",DB14&lt;&gt;""),RANK(DE14,DE$5:INDIRECT(DD$1,TRUE)),"")</f>
      </c>
      <c r="DE14" s="77">
        <f t="shared" si="38"/>
      </c>
      <c r="DF14" s="77">
        <f t="shared" si="16"/>
      </c>
      <c r="DG14" s="105">
        <f ca="1">IF(DF14&lt;&gt;"",RANK(DF14,DF$5:INDIRECT(DG$1,TRUE)),"")</f>
      </c>
      <c r="DH14" s="114">
        <f>IF(AND('Raw Data'!AH12&lt;&gt;"",'Raw Data'!AH12&lt;&gt;0),ROUNDDOWN('Raw Data'!AH12,Title!$M$1),"")</f>
      </c>
      <c r="DI14" s="110">
        <f>IF(AND('Raw Data'!AI12&lt;&gt;"",'Raw Data'!AI12&lt;&gt;0),'Raw Data'!AI12,"")</f>
      </c>
      <c r="DJ14" s="98">
        <f>IF(AND(DH14&gt;0,DH14&lt;&gt;""),IF(Title!$K$1=0,ROUNDDOWN((1000*DH$1)/DH14,2),ROUND((1000*DH$1)/DH14,2)),IF(DH14="","",0))</f>
      </c>
      <c r="DK14" s="74">
        <f ca="1">IF(OR(DH14&lt;&gt;"",DI14&lt;&gt;""),RANK(DL14,DL$5:INDIRECT(DK$1,TRUE)),"")</f>
      </c>
      <c r="DL14" s="77">
        <f t="shared" si="39"/>
      </c>
      <c r="DM14" s="77">
        <f t="shared" si="17"/>
      </c>
      <c r="DN14" s="105">
        <f ca="1">IF(DM14&lt;&gt;"",RANK(DM14,DM$5:INDIRECT(DN$1,TRUE)),"")</f>
      </c>
      <c r="DO14" s="114">
        <f>IF(AND('Raw Data'!AJ12&lt;&gt;"",'Raw Data'!AJ12&lt;&gt;0),ROUNDDOWN('Raw Data'!AJ12,Title!$M$1),"")</f>
      </c>
      <c r="DP14" s="110">
        <f>IF(AND('Raw Data'!AK12&lt;&gt;"",'Raw Data'!AK12&lt;&gt;0),'Raw Data'!AK12,"")</f>
      </c>
      <c r="DQ14" s="98">
        <f>IF(AND(DO14&gt;0,DO14&lt;&gt;""),IF(Title!$K$1=0,ROUNDDOWN((1000*DO$1)/DO14,2),ROUND((1000*DO$1)/DO14,2)),IF(DO14="","",0))</f>
      </c>
      <c r="DR14" s="74">
        <f ca="1">IF(OR(DO14&lt;&gt;"",DP14&lt;&gt;""),RANK(DS14,DS$5:INDIRECT(DR$1,TRUE)),"")</f>
      </c>
      <c r="DS14" s="77">
        <f t="shared" si="40"/>
      </c>
      <c r="DT14" s="77">
        <f t="shared" si="18"/>
      </c>
      <c r="DU14" s="105">
        <f ca="1">IF(DT14&lt;&gt;"",RANK(DT14,DT$5:INDIRECT(DU$1,TRUE)),"")</f>
      </c>
      <c r="DV14" s="114">
        <f>IF(AND('Raw Data'!AL12&lt;&gt;"",'Raw Data'!AL12&lt;&gt;0),ROUNDDOWN('Raw Data'!AL12,Title!$M$1),"")</f>
      </c>
      <c r="DW14" s="110">
        <f>IF(AND('Raw Data'!AM12&lt;&gt;"",'Raw Data'!AM12&lt;&gt;0),'Raw Data'!AM12,"")</f>
      </c>
      <c r="DX14" s="98">
        <f>IF(AND(DV14&gt;0,DV14&lt;&gt;""),IF(Title!$K$1=0,ROUNDDOWN((1000*DV$1)/DV14,2),ROUND((1000*DV$1)/DV14,2)),IF(DV14="","",0))</f>
      </c>
      <c r="DY14" s="74">
        <f ca="1">IF(OR(DV14&lt;&gt;"",DW14&lt;&gt;""),RANK(DZ14,DZ$5:INDIRECT(DY$1,TRUE)),"")</f>
      </c>
      <c r="DZ14" s="77">
        <f t="shared" si="41"/>
      </c>
      <c r="EA14" s="77">
        <f t="shared" si="19"/>
      </c>
      <c r="EB14" s="105">
        <f ca="1">IF(EA14&lt;&gt;"",RANK(EA14,EA$5:INDIRECT(EB$1,TRUE)),"")</f>
      </c>
      <c r="EC14" s="114">
        <f>IF(AND('Raw Data'!AN12&lt;&gt;"",'Raw Data'!AN12&lt;&gt;0),ROUNDDOWN('Raw Data'!AN12,Title!$M$1),"")</f>
      </c>
      <c r="ED14" s="110">
        <f>IF(AND('Raw Data'!AO12&lt;&gt;"",'Raw Data'!AO12&lt;&gt;0),'Raw Data'!AO12,"")</f>
      </c>
      <c r="EE14" s="98">
        <f>IF(AND(EC14&gt;0,EC14&lt;&gt;""),IF(Title!$K$1=0,ROUNDDOWN((1000*EC$1)/EC14,2),ROUND((1000*EC$1)/EC14,2)),IF(EC14="","",0))</f>
      </c>
      <c r="EF14" s="74">
        <f ca="1">IF(OR(EC14&lt;&gt;"",ED14&lt;&gt;""),RANK(EG14,EG$5:INDIRECT(EF$1,TRUE)),"")</f>
      </c>
      <c r="EG14" s="77">
        <f t="shared" si="42"/>
      </c>
      <c r="EH14" s="77">
        <f t="shared" si="20"/>
      </c>
      <c r="EI14" s="105">
        <f ca="1">IF(EH14&lt;&gt;"",RANK(EH14,EH$5:INDIRECT(EI$1,TRUE)),"")</f>
      </c>
      <c r="EJ14" s="114">
        <f>IF(AND('Raw Data'!AP12&lt;&gt;"",'Raw Data'!AP12&lt;&gt;0),ROUNDDOWN('Raw Data'!AP12,Title!$M$1),"")</f>
      </c>
      <c r="EK14" s="107">
        <f>IF(AND('Raw Data'!AQ12&lt;&gt;"",'Raw Data'!AQ12&lt;&gt;0),'Raw Data'!AQ12,"")</f>
      </c>
      <c r="EL14" s="98">
        <f>IF(AND(EJ14&gt;0,EJ14&lt;&gt;""),IF(Title!$K$1=0,ROUNDDOWN((1000*EJ$1)/EJ14,2),ROUND((1000*EJ$1)/EJ14,2)),IF(EJ14="","",0))</f>
      </c>
      <c r="EM14" s="74">
        <f ca="1">IF(OR(EJ14&lt;&gt;"",EK14&lt;&gt;""),RANK(EN14,EN$5:INDIRECT(EM$1,TRUE)),"")</f>
      </c>
      <c r="EN14" s="77">
        <f t="shared" si="43"/>
      </c>
      <c r="EO14" s="77">
        <f t="shared" si="21"/>
      </c>
      <c r="EP14" s="105">
        <f ca="1">IF(EO14&lt;&gt;"",RANK(EO14,EO$5:INDIRECT(EP$1,TRUE)),"")</f>
      </c>
      <c r="EQ14" s="74" t="str">
        <f t="shared" si="44"/>
        <v>$ER$14:$FK$14</v>
      </c>
      <c r="ER14" s="77">
        <f t="shared" si="45"/>
        <v>0</v>
      </c>
      <c r="ES14" s="77">
        <f t="shared" si="46"/>
        <v>0</v>
      </c>
      <c r="ET14" s="77">
        <f t="shared" si="47"/>
        <v>0</v>
      </c>
      <c r="EU14" s="77">
        <f t="shared" si="48"/>
        <v>0</v>
      </c>
      <c r="EV14" s="77">
        <f t="shared" si="49"/>
        <v>0</v>
      </c>
      <c r="EW14" s="77">
        <f t="shared" si="50"/>
        <v>0</v>
      </c>
      <c r="EX14" s="77">
        <f t="shared" si="51"/>
        <v>0</v>
      </c>
      <c r="EY14" s="77">
        <f t="shared" si="52"/>
        <v>0</v>
      </c>
      <c r="EZ14" s="77">
        <f t="shared" si="53"/>
        <v>0</v>
      </c>
      <c r="FA14" s="77">
        <f t="shared" si="54"/>
        <v>0</v>
      </c>
      <c r="FB14" s="77">
        <f t="shared" si="55"/>
        <v>0</v>
      </c>
      <c r="FC14" s="77">
        <f t="shared" si="56"/>
        <v>0</v>
      </c>
      <c r="FD14" s="77">
        <f t="shared" si="57"/>
        <v>0</v>
      </c>
      <c r="FE14" s="77">
        <f t="shared" si="58"/>
        <v>0</v>
      </c>
      <c r="FF14" s="77">
        <f t="shared" si="59"/>
        <v>0</v>
      </c>
      <c r="FG14" s="77">
        <f t="shared" si="60"/>
        <v>0</v>
      </c>
      <c r="FH14" s="77">
        <f t="shared" si="61"/>
        <v>0</v>
      </c>
      <c r="FI14" s="77">
        <f t="shared" si="62"/>
        <v>0</v>
      </c>
      <c r="FJ14" s="77">
        <f t="shared" si="63"/>
        <v>0</v>
      </c>
      <c r="FK14" s="77">
        <f t="shared" si="64"/>
        <v>0</v>
      </c>
      <c r="FL14" s="74" t="str">
        <f t="shared" si="65"/>
        <v>$FM$14:$GF$14</v>
      </c>
      <c r="FM14" s="78">
        <f t="shared" si="66"/>
        <v>0</v>
      </c>
      <c r="FN14" s="74">
        <f t="shared" si="67"/>
        <v>0</v>
      </c>
      <c r="FO14" s="74">
        <f t="shared" si="68"/>
        <v>0</v>
      </c>
      <c r="FP14" s="74">
        <f t="shared" si="69"/>
        <v>0</v>
      </c>
      <c r="FQ14" s="74">
        <f t="shared" si="70"/>
        <v>0</v>
      </c>
      <c r="FR14" s="74">
        <f t="shared" si="71"/>
        <v>0</v>
      </c>
      <c r="FS14" s="74">
        <f t="shared" si="72"/>
        <v>0</v>
      </c>
      <c r="FT14" s="74">
        <f t="shared" si="73"/>
        <v>0</v>
      </c>
      <c r="FU14" s="74">
        <f t="shared" si="74"/>
        <v>0</v>
      </c>
      <c r="FV14" s="74">
        <f t="shared" si="75"/>
        <v>0</v>
      </c>
      <c r="FW14" s="74">
        <f t="shared" si="76"/>
        <v>0</v>
      </c>
      <c r="FX14" s="74">
        <f t="shared" si="77"/>
        <v>0</v>
      </c>
      <c r="FY14" s="74">
        <f t="shared" si="78"/>
        <v>0</v>
      </c>
      <c r="FZ14" s="74">
        <f t="shared" si="79"/>
        <v>0</v>
      </c>
      <c r="GA14" s="74">
        <f t="shared" si="80"/>
        <v>0</v>
      </c>
      <c r="GB14" s="74">
        <f t="shared" si="81"/>
        <v>0</v>
      </c>
      <c r="GC14" s="74">
        <f t="shared" si="82"/>
        <v>0</v>
      </c>
      <c r="GD14" s="74">
        <f t="shared" si="83"/>
        <v>0</v>
      </c>
      <c r="GE14" s="74">
        <f t="shared" si="84"/>
        <v>0</v>
      </c>
      <c r="GF14" s="74">
        <f t="shared" si="85"/>
        <v>0</v>
      </c>
      <c r="GG14" s="74" t="str">
        <f t="shared" si="86"/>
        <v>HA14</v>
      </c>
      <c r="GH14" s="77">
        <f>GetDiscardScore($ER14:ER14,GH$1)</f>
        <v>0</v>
      </c>
      <c r="GI14" s="77">
        <f>GetDiscardScore($ER14:ES14,GI$1)</f>
        <v>0</v>
      </c>
      <c r="GJ14" s="77">
        <f>GetDiscardScore($ER14:ET14,GJ$1)</f>
        <v>0</v>
      </c>
      <c r="GK14" s="77">
        <f>GetDiscardScore($ER14:EU14,GK$1)</f>
        <v>0</v>
      </c>
      <c r="GL14" s="77">
        <f>GetDiscardScore($ER14:EV14,GL$1)</f>
        <v>0</v>
      </c>
      <c r="GM14" s="77">
        <f>GetDiscardScore($ER14:EW14,GM$1)</f>
        <v>0</v>
      </c>
      <c r="GN14" s="77">
        <f>GetDiscardScore($ER14:EX14,GN$1)</f>
        <v>0</v>
      </c>
      <c r="GO14" s="77">
        <f>GetDiscardScore($ER14:EY14,GO$1)</f>
        <v>0</v>
      </c>
      <c r="GP14" s="77">
        <f>GetDiscardScore($ER14:EZ14,GP$1)</f>
        <v>0</v>
      </c>
      <c r="GQ14" s="77">
        <f>GetDiscardScore($ER14:FA14,GQ$1)</f>
        <v>0</v>
      </c>
      <c r="GR14" s="77">
        <f>GetDiscardScore($ER14:FB14,GR$1)</f>
        <v>0</v>
      </c>
      <c r="GS14" s="77">
        <f>GetDiscardScore($ER14:FC14,GS$1)</f>
        <v>0</v>
      </c>
      <c r="GT14" s="77">
        <f>GetDiscardScore($ER14:FD14,GT$1)</f>
        <v>0</v>
      </c>
      <c r="GU14" s="77">
        <f>GetDiscardScore($ER14:FE14,GU$1)</f>
        <v>0</v>
      </c>
      <c r="GV14" s="77">
        <f>GetDiscardScore($ER14:FF14,GV$1)</f>
        <v>0</v>
      </c>
      <c r="GW14" s="77">
        <f>GetDiscardScore($ER14:FG14,GW$1)</f>
        <v>0</v>
      </c>
      <c r="GX14" s="77">
        <f>GetDiscardScore($ER14:FH14,GX$1)</f>
        <v>0</v>
      </c>
      <c r="GY14" s="77">
        <f>GetDiscardScore($ER14:FI14,GY$1)</f>
        <v>0</v>
      </c>
      <c r="GZ14" s="77">
        <f>GetDiscardScore($ER14:FJ14,GZ$1)</f>
        <v>0</v>
      </c>
      <c r="HA14" s="77">
        <f>GetDiscardScore($ER14:FK14,HA$1)</f>
        <v>0</v>
      </c>
      <c r="HB14" s="79">
        <f ca="1" t="shared" si="87"/>
      </c>
      <c r="HC14" s="78">
        <f ca="1">IF(HB14&lt;&gt;"",RANK(HB14,HB$5:INDIRECT(HC$1,TRUE),0),"")</f>
      </c>
      <c r="HD14" s="76">
        <f ca="1" t="shared" si="88"/>
      </c>
    </row>
    <row r="15" spans="1:212" s="74" customFormat="1" ht="11.25">
      <c r="A15" s="39">
        <v>11</v>
      </c>
      <c r="B15" s="39">
        <f>IF('Raw Data'!B13&lt;&gt;"",'Raw Data'!B13,"")</f>
      </c>
      <c r="C15" s="74">
        <f>IF('Raw Data'!C13&lt;&gt;"",'Raw Data'!C13,"")</f>
      </c>
      <c r="D15" s="40">
        <f t="shared" si="22"/>
      </c>
      <c r="E15" s="75">
        <f t="shared" si="23"/>
      </c>
      <c r="F15" s="100">
        <f t="shared" si="0"/>
      </c>
      <c r="G15" s="114">
        <f>IF(AND('Raw Data'!D13&lt;&gt;"",'Raw Data'!D13&lt;&gt;0),ROUNDDOWN('Raw Data'!D13,Title!$M$1),"")</f>
      </c>
      <c r="H15" s="110">
        <f>IF(AND('Raw Data'!E13&lt;&gt;"",'Raw Data'!E13&lt;&gt;0),'Raw Data'!E13,"")</f>
      </c>
      <c r="I15" s="98">
        <f>IF(AND(G15&lt;&gt;"",G15&gt;0),IF(Title!$K$1=0,ROUNDDOWN((1000*G$1)/G15,2),ROUND((1000*G$1)/G15,2)),IF(G15="","",0))</f>
      </c>
      <c r="J15" s="74">
        <f ca="1">IF(K15&lt;&gt;0,RANK(K15,K$5:INDIRECT(J$1,TRUE)),"")</f>
      </c>
      <c r="K15" s="77">
        <f t="shared" si="1"/>
        <v>0</v>
      </c>
      <c r="L15" s="77">
        <f t="shared" si="2"/>
      </c>
      <c r="M15" s="105">
        <f ca="1">IF(L15&lt;&gt;"",RANK(L15,L$5:INDIRECT(M$1,TRUE)),"")</f>
      </c>
      <c r="N15" s="114">
        <f>IF(AND('Raw Data'!F13&lt;&gt;"",'Raw Data'!F13&lt;&gt;0),ROUNDDOWN('Raw Data'!F13,Title!$M$1),"")</f>
      </c>
      <c r="O15" s="110">
        <f>IF(AND('Raw Data'!G13&lt;&gt;"",'Raw Data'!G13&lt;&gt;0),'Raw Data'!G13,"")</f>
      </c>
      <c r="P15" s="98">
        <f>IF(AND(N15&gt;0,N15&lt;&gt;""),IF(Title!$K$1=0,ROUNDDOWN((1000*N$1)/N15,2),ROUND((1000*N$1)/N15,2)),IF(N15="","",0))</f>
      </c>
      <c r="Q15" s="74">
        <f ca="1">IF(OR(N15&lt;&gt;"",O15&lt;&gt;""),RANK(R15,R$5:INDIRECT(Q$1,TRUE)),"")</f>
      </c>
      <c r="R15" s="77">
        <f t="shared" si="24"/>
      </c>
      <c r="S15" s="77">
        <f t="shared" si="3"/>
      </c>
      <c r="T15" s="105">
        <f ca="1">IF(S15&lt;&gt;"",RANK(S15,S$5:INDIRECT(T$1,TRUE)),"")</f>
      </c>
      <c r="U15" s="114">
        <f>IF(AND('Raw Data'!H13&lt;&gt;"",'Raw Data'!H13&lt;&gt;0),ROUNDDOWN('Raw Data'!H13,Title!$M$1),"")</f>
      </c>
      <c r="V15" s="110">
        <f>IF(AND('Raw Data'!I13&lt;&gt;"",'Raw Data'!I13&lt;&gt;0),'Raw Data'!I13,"")</f>
      </c>
      <c r="W15" s="98">
        <f>IF(AND(U15&gt;0,U15&lt;&gt;""),IF(Title!$K$1=0,ROUNDDOWN((1000*U$1)/U15,2),ROUND((1000*U$1)/U15,2)),IF(U15="","",0))</f>
      </c>
      <c r="X15" s="74">
        <f ca="1">IF(OR(U15&lt;&gt;"",V15&lt;&gt;""),RANK(Y15,Y$5:INDIRECT(X$1,TRUE)),"")</f>
      </c>
      <c r="Y15" s="77">
        <f t="shared" si="25"/>
      </c>
      <c r="Z15" s="77">
        <f t="shared" si="4"/>
      </c>
      <c r="AA15" s="105">
        <f ca="1">IF(Z15&lt;&gt;"",RANK(Z15,Z$5:INDIRECT(AA$1,TRUE)),"")</f>
      </c>
      <c r="AB15" s="114">
        <f>IF(AND('Raw Data'!J13&lt;&gt;"",'Raw Data'!J13&lt;&gt;0),ROUNDDOWN('Raw Data'!J13,Title!$M$1),"")</f>
      </c>
      <c r="AC15" s="110">
        <f>IF(AND('Raw Data'!K13&lt;&gt;"",'Raw Data'!K13&lt;&gt;0),'Raw Data'!K13,"")</f>
      </c>
      <c r="AD15" s="98">
        <f>IF(AND(AB15&gt;0,AB15&lt;&gt;""),IF(Title!$K$1=0,ROUNDDOWN((1000*AB$1)/AB15,2),ROUND((1000*AB$1)/AB15,2)),IF(AB15="","",0))</f>
      </c>
      <c r="AE15" s="74">
        <f ca="1">IF(OR(AB15&lt;&gt;"",AC15&lt;&gt;""),RANK(AF15,AF$5:INDIRECT(AE$1,TRUE)),"")</f>
      </c>
      <c r="AF15" s="77">
        <f t="shared" si="26"/>
      </c>
      <c r="AG15" s="77">
        <f t="shared" si="5"/>
      </c>
      <c r="AH15" s="105">
        <f ca="1">IF(AG15&lt;&gt;"",RANK(AG15,AG$5:INDIRECT(AH$1,TRUE)),"")</f>
      </c>
      <c r="AI15" s="114">
        <f>IF(AND('Raw Data'!L13&lt;&gt;"",'Raw Data'!L13&lt;&gt;0),ROUNDDOWN('Raw Data'!L13,Title!$M$1),"")</f>
      </c>
      <c r="AJ15" s="110">
        <f>IF(AND('Raw Data'!M13&lt;&gt;"",'Raw Data'!M13&lt;&gt;0),'Raw Data'!M13,"")</f>
      </c>
      <c r="AK15" s="98">
        <f>IF(AND(AI15&gt;0,AI15&lt;&gt;""),IF(Title!$K$1=0,ROUNDDOWN((1000*AI$1)/AI15,2),ROUND((1000*AI$1)/AI15,2)),IF(AI15="","",0))</f>
      </c>
      <c r="AL15" s="74">
        <f ca="1">IF(OR(AI15&lt;&gt;"",AJ15&lt;&gt;""),RANK(AM15,AM$5:INDIRECT(AL$1,TRUE)),"")</f>
      </c>
      <c r="AM15" s="77">
        <f t="shared" si="27"/>
      </c>
      <c r="AN15" s="77">
        <f t="shared" si="6"/>
      </c>
      <c r="AO15" s="105">
        <f ca="1">IF(AN15&lt;&gt;"",RANK(AN15,AN$5:INDIRECT(AO$1,TRUE)),"")</f>
      </c>
      <c r="AP15" s="114">
        <f>IF(AND('Raw Data'!N13&lt;&gt;"",'Raw Data'!N13&lt;&gt;0),ROUNDDOWN('Raw Data'!N13,Title!$M$1),"")</f>
      </c>
      <c r="AQ15" s="110">
        <f>IF(AND('Raw Data'!O13&lt;&gt;"",'Raw Data'!O13&lt;&gt;0),'Raw Data'!O13,"")</f>
      </c>
      <c r="AR15" s="98">
        <f>IF(AND(AP15&gt;0,AP15&lt;&gt;""),IF(Title!$K$1=0,ROUNDDOWN((1000*AP$1)/AP15,2),ROUND((1000*AP$1)/AP15,2)),IF(AP15="","",0))</f>
      </c>
      <c r="AS15" s="74">
        <f ca="1">IF(OR(AP15&lt;&gt;"",AQ15&lt;&gt;""),RANK(AT15,AT$5:INDIRECT(AS$1,TRUE)),"")</f>
      </c>
      <c r="AT15" s="77">
        <f t="shared" si="28"/>
      </c>
      <c r="AU15" s="77">
        <f t="shared" si="7"/>
      </c>
      <c r="AV15" s="105">
        <f ca="1">IF(AU15&lt;&gt;"",RANK(AU15,AU$5:INDIRECT(AV$1,TRUE)),"")</f>
      </c>
      <c r="AW15" s="114">
        <f>IF(AND('Raw Data'!P13&lt;&gt;"",'Raw Data'!P13&lt;&gt;0),ROUNDDOWN('Raw Data'!P13,Title!$M$1),"")</f>
      </c>
      <c r="AX15" s="110">
        <f>IF(AND('Raw Data'!Q13&lt;&gt;"",'Raw Data'!Q13&lt;&gt;0),'Raw Data'!Q13,"")</f>
      </c>
      <c r="AY15" s="98">
        <f>IF(AND(AW15&gt;0,AW15&lt;&gt;""),IF(Title!$K$1=0,ROUNDDOWN((1000*AW$1)/AW15,2),ROUND((1000*AW$1)/AW15,2)),IF(AW15="","",0))</f>
      </c>
      <c r="AZ15" s="74">
        <f ca="1">IF(OR(AW15&lt;&gt;"",AX15&lt;&gt;""),RANK(BA15,BA$5:INDIRECT(AZ$1,TRUE)),"")</f>
      </c>
      <c r="BA15" s="77">
        <f t="shared" si="29"/>
      </c>
      <c r="BB15" s="77">
        <f t="shared" si="8"/>
      </c>
      <c r="BC15" s="105">
        <f ca="1">IF(BB15&lt;&gt;"",RANK(BB15,BB$5:INDIRECT(BC$1,TRUE)),"")</f>
      </c>
      <c r="BD15" s="114">
        <f>IF(AND('Raw Data'!R13&lt;&gt;"",'Raw Data'!R13&lt;&gt;0),ROUNDDOWN('Raw Data'!R13,Title!$M$1),"")</f>
      </c>
      <c r="BE15" s="110">
        <f>IF(AND('Raw Data'!S13&lt;&gt;"",'Raw Data'!S13&lt;&gt;0),'Raw Data'!S13,"")</f>
      </c>
      <c r="BF15" s="98">
        <f>IF(AND(BD15&gt;0,BD15&lt;&gt;""),IF(Title!$K$1=0,ROUNDDOWN((1000*BD$1)/BD15,2),ROUND((1000*BD$1)/BD15,2)),IF(BD15="","",0))</f>
      </c>
      <c r="BG15" s="74">
        <f ca="1">IF(OR(BD15&lt;&gt;"",BE15&lt;&gt;""),RANK(BH15,BH$5:INDIRECT(BG$1,TRUE)),"")</f>
      </c>
      <c r="BH15" s="77">
        <f t="shared" si="30"/>
      </c>
      <c r="BI15" s="77">
        <f t="shared" si="9"/>
      </c>
      <c r="BJ15" s="105">
        <f ca="1">IF(BI15&lt;&gt;"",RANK(BI15,BI$5:INDIRECT(BJ$1,TRUE)),"")</f>
      </c>
      <c r="BK15" s="114">
        <f>IF(AND('Raw Data'!T13&lt;&gt;"",'Raw Data'!T13&lt;&gt;0),ROUNDDOWN('Raw Data'!T13,Title!$M$1),"")</f>
      </c>
      <c r="BL15" s="110">
        <f>IF(AND('Raw Data'!U13&lt;&gt;"",'Raw Data'!U13&lt;&gt;0),'Raw Data'!U13,"")</f>
      </c>
      <c r="BM15" s="98">
        <f t="shared" si="31"/>
      </c>
      <c r="BN15" s="74">
        <f ca="1">IF(OR(BK15&lt;&gt;"",BL15&lt;&gt;""),RANK(BO15,BO$5:INDIRECT(BN$1,TRUE)),"")</f>
      </c>
      <c r="BO15" s="77">
        <f t="shared" si="32"/>
      </c>
      <c r="BP15" s="77">
        <f t="shared" si="10"/>
      </c>
      <c r="BQ15" s="105">
        <f ca="1">IF(BP15&lt;&gt;"",RANK(BP15,BP$5:INDIRECT(BQ$1,TRUE)),"")</f>
      </c>
      <c r="BR15" s="114">
        <f>IF(AND('Raw Data'!V13&lt;&gt;"",'Raw Data'!V13&lt;&gt;0),ROUNDDOWN('Raw Data'!V13,Title!$M$1),"")</f>
      </c>
      <c r="BS15" s="110">
        <f>IF(AND('Raw Data'!W13&lt;&gt;"",'Raw Data'!W13&lt;&gt;0),'Raw Data'!W13,"")</f>
      </c>
      <c r="BT15" s="98">
        <f>IF(AND(BR15&gt;0,BR15&lt;&gt;""),IF(Title!$K$1=0,ROUNDDOWN((1000*BR$1)/BR15,2),ROUND((1000*BR$1)/BR15,2)),IF(BR15="","",0))</f>
      </c>
      <c r="BU15" s="74">
        <f ca="1">IF(OR(BR15&lt;&gt;"",BS15&lt;&gt;""),RANK(BV15,BV$5:INDIRECT(BU$1,TRUE)),"")</f>
      </c>
      <c r="BV15" s="77">
        <f t="shared" si="33"/>
      </c>
      <c r="BW15" s="77">
        <f t="shared" si="11"/>
      </c>
      <c r="BX15" s="105">
        <f ca="1">IF(BW15&lt;&gt;"",RANK(BW15,BW$5:INDIRECT(BX$1,TRUE)),"")</f>
      </c>
      <c r="BY15" s="114">
        <f>IF(AND('Raw Data'!X13&lt;&gt;"",'Raw Data'!X13&lt;&gt;0),ROUNDDOWN('Raw Data'!X13,Title!$M$1),"")</f>
      </c>
      <c r="BZ15" s="110">
        <f>IF(AND('Raw Data'!Y13&lt;&gt;"",'Raw Data'!Y13&lt;&gt;0),'Raw Data'!Y13,"")</f>
      </c>
      <c r="CA15" s="98">
        <f>IF(AND(BY15&gt;0,BY15&lt;&gt;""),IF(Title!$K$1=0,ROUNDDOWN((1000*BY$1)/BY15,2),ROUND((1000*BY$1)/BY15,2)),IF(BY15="","",0))</f>
      </c>
      <c r="CB15" s="74">
        <f ca="1">IF(OR(BY15&lt;&gt;"",BZ15&lt;&gt;""),RANK(CC15,CC$5:INDIRECT(CB$1,TRUE)),"")</f>
      </c>
      <c r="CC15" s="77">
        <f t="shared" si="34"/>
      </c>
      <c r="CD15" s="77">
        <f t="shared" si="12"/>
      </c>
      <c r="CE15" s="105">
        <f ca="1">IF(CD15&lt;&gt;"",RANK(CD15,CD$5:INDIRECT(CE$1,TRUE)),"")</f>
      </c>
      <c r="CF15" s="114">
        <f>IF(AND('Raw Data'!Z13&lt;&gt;"",'Raw Data'!Z13&lt;&gt;0),ROUNDDOWN('Raw Data'!Z13,Title!$M$1),"")</f>
      </c>
      <c r="CG15" s="110">
        <f>IF(AND('Raw Data'!AA13&lt;&gt;"",'Raw Data'!AA13&lt;&gt;0),'Raw Data'!AA13,"")</f>
      </c>
      <c r="CH15" s="98">
        <f>IF(AND(CF15&gt;0,CF15&lt;&gt;""),IF(Title!$K$1=0,ROUNDDOWN((1000*CF$1)/CF15,2),ROUND((1000*CF$1)/CF15,2)),IF(CF15="","",0))</f>
      </c>
      <c r="CI15" s="74">
        <f ca="1">IF(OR(CF15&lt;&gt;"",CG15&lt;&gt;""),RANK(CJ15,CJ$5:INDIRECT(CI$1,TRUE)),"")</f>
      </c>
      <c r="CJ15" s="77">
        <f t="shared" si="35"/>
      </c>
      <c r="CK15" s="77">
        <f t="shared" si="13"/>
      </c>
      <c r="CL15" s="105">
        <f ca="1">IF(CK15&lt;&gt;"",RANK(CK15,CK$5:INDIRECT(CL$1,TRUE)),"")</f>
      </c>
      <c r="CM15" s="114">
        <f>IF(AND('Raw Data'!AB13&lt;&gt;"",'Raw Data'!AB13&lt;&gt;0),ROUNDDOWN('Raw Data'!AB13,Title!$M$1),"")</f>
      </c>
      <c r="CN15" s="110">
        <f>IF(AND('Raw Data'!AC13&lt;&gt;"",'Raw Data'!AC13&lt;&gt;0),'Raw Data'!AC13,"")</f>
      </c>
      <c r="CO15" s="98">
        <f>IF(AND(CM15&gt;0,CM15&lt;&gt;""),IF(Title!$K$1=0,ROUNDDOWN((1000*CM$1)/CM15,2),ROUND((1000*CM$1)/CM15,2)),IF(CM15="","",0))</f>
      </c>
      <c r="CP15" s="74">
        <f ca="1">IF(OR(CM15&lt;&gt;"",CN15&lt;&gt;""),RANK(CQ15,CQ$5:INDIRECT(CP$1,TRUE)),"")</f>
      </c>
      <c r="CQ15" s="77">
        <f t="shared" si="36"/>
      </c>
      <c r="CR15" s="77">
        <f t="shared" si="14"/>
      </c>
      <c r="CS15" s="105">
        <f ca="1">IF(CR15&lt;&gt;"",RANK(CR15,CR$5:INDIRECT(CS$1,TRUE)),"")</f>
      </c>
      <c r="CT15" s="114">
        <f>IF(AND('Raw Data'!AD13&lt;&gt;"",'Raw Data'!AD13&lt;&gt;0),ROUNDDOWN('Raw Data'!AD13,Title!$M$1),"")</f>
      </c>
      <c r="CU15" s="110">
        <f>IF(AND('Raw Data'!AE13&lt;&gt;"",'Raw Data'!AE13&lt;&gt;0),'Raw Data'!AE13,"")</f>
      </c>
      <c r="CV15" s="98">
        <f>IF(AND(CT15&gt;0,CT15&lt;&gt;""),IF(Title!$K$1=0,ROUNDDOWN((1000*CT$1)/CT15,2),ROUND((1000*CT$1)/CT15,2)),IF(CT15="","",0))</f>
      </c>
      <c r="CW15" s="74">
        <f ca="1">IF(OR(CT15&lt;&gt;"",CU15&lt;&gt;""),RANK(CX15,CX$5:INDIRECT(CW$1,TRUE)),"")</f>
      </c>
      <c r="CX15" s="77">
        <f t="shared" si="37"/>
      </c>
      <c r="CY15" s="77">
        <f t="shared" si="15"/>
      </c>
      <c r="CZ15" s="105">
        <f ca="1">IF(CY15&lt;&gt;"",RANK(CY15,CY$5:INDIRECT(CZ$1,TRUE)),"")</f>
      </c>
      <c r="DA15" s="114">
        <f>IF(AND('Raw Data'!AF13&lt;&gt;"",'Raw Data'!AF13&lt;&gt;0),ROUNDDOWN('Raw Data'!AF13,Title!$M$1),"")</f>
      </c>
      <c r="DB15" s="110">
        <f>IF(AND('Raw Data'!AG13&lt;&gt;"",'Raw Data'!AG13&lt;&gt;0),'Raw Data'!AG13,"")</f>
      </c>
      <c r="DC15" s="98">
        <f>IF(AND(DA15&gt;0,DA15&lt;&gt;""),IF(Title!$K$1=0,ROUNDDOWN((1000*DA$1)/DA15,2),ROUND((1000*DA$1)/DA15,2)),IF(DA15="","",0))</f>
      </c>
      <c r="DD15" s="74">
        <f ca="1">IF(OR(DA15&lt;&gt;"",DB15&lt;&gt;""),RANK(DE15,DE$5:INDIRECT(DD$1,TRUE)),"")</f>
      </c>
      <c r="DE15" s="77">
        <f t="shared" si="38"/>
      </c>
      <c r="DF15" s="77">
        <f t="shared" si="16"/>
      </c>
      <c r="DG15" s="105">
        <f ca="1">IF(DF15&lt;&gt;"",RANK(DF15,DF$5:INDIRECT(DG$1,TRUE)),"")</f>
      </c>
      <c r="DH15" s="114">
        <f>IF(AND('Raw Data'!AH13&lt;&gt;"",'Raw Data'!AH13&lt;&gt;0),ROUNDDOWN('Raw Data'!AH13,Title!$M$1),"")</f>
      </c>
      <c r="DI15" s="110">
        <f>IF(AND('Raw Data'!AI13&lt;&gt;"",'Raw Data'!AI13&lt;&gt;0),'Raw Data'!AI13,"")</f>
      </c>
      <c r="DJ15" s="98">
        <f>IF(AND(DH15&gt;0,DH15&lt;&gt;""),IF(Title!$K$1=0,ROUNDDOWN((1000*DH$1)/DH15,2),ROUND((1000*DH$1)/DH15,2)),IF(DH15="","",0))</f>
      </c>
      <c r="DK15" s="74">
        <f ca="1">IF(OR(DH15&lt;&gt;"",DI15&lt;&gt;""),RANK(DL15,DL$5:INDIRECT(DK$1,TRUE)),"")</f>
      </c>
      <c r="DL15" s="77">
        <f t="shared" si="39"/>
      </c>
      <c r="DM15" s="77">
        <f t="shared" si="17"/>
      </c>
      <c r="DN15" s="105">
        <f ca="1">IF(DM15&lt;&gt;"",RANK(DM15,DM$5:INDIRECT(DN$1,TRUE)),"")</f>
      </c>
      <c r="DO15" s="114">
        <f>IF(AND('Raw Data'!AJ13&lt;&gt;"",'Raw Data'!AJ13&lt;&gt;0),ROUNDDOWN('Raw Data'!AJ13,Title!$M$1),"")</f>
      </c>
      <c r="DP15" s="110">
        <f>IF(AND('Raw Data'!AK13&lt;&gt;"",'Raw Data'!AK13&lt;&gt;0),'Raw Data'!AK13,"")</f>
      </c>
      <c r="DQ15" s="98">
        <f>IF(AND(DO15&gt;0,DO15&lt;&gt;""),IF(Title!$K$1=0,ROUNDDOWN((1000*DO$1)/DO15,2),ROUND((1000*DO$1)/DO15,2)),IF(DO15="","",0))</f>
      </c>
      <c r="DR15" s="74">
        <f ca="1">IF(OR(DO15&lt;&gt;"",DP15&lt;&gt;""),RANK(DS15,DS$5:INDIRECT(DR$1,TRUE)),"")</f>
      </c>
      <c r="DS15" s="77">
        <f t="shared" si="40"/>
      </c>
      <c r="DT15" s="77">
        <f t="shared" si="18"/>
      </c>
      <c r="DU15" s="105">
        <f ca="1">IF(DT15&lt;&gt;"",RANK(DT15,DT$5:INDIRECT(DU$1,TRUE)),"")</f>
      </c>
      <c r="DV15" s="114">
        <f>IF(AND('Raw Data'!AL13&lt;&gt;"",'Raw Data'!AL13&lt;&gt;0),ROUNDDOWN('Raw Data'!AL13,Title!$M$1),"")</f>
      </c>
      <c r="DW15" s="110">
        <f>IF(AND('Raw Data'!AM13&lt;&gt;"",'Raw Data'!AM13&lt;&gt;0),'Raw Data'!AM13,"")</f>
      </c>
      <c r="DX15" s="98">
        <f>IF(AND(DV15&gt;0,DV15&lt;&gt;""),IF(Title!$K$1=0,ROUNDDOWN((1000*DV$1)/DV15,2),ROUND((1000*DV$1)/DV15,2)),IF(DV15="","",0))</f>
      </c>
      <c r="DY15" s="74">
        <f ca="1">IF(OR(DV15&lt;&gt;"",DW15&lt;&gt;""),RANK(DZ15,DZ$5:INDIRECT(DY$1,TRUE)),"")</f>
      </c>
      <c r="DZ15" s="77">
        <f t="shared" si="41"/>
      </c>
      <c r="EA15" s="77">
        <f t="shared" si="19"/>
      </c>
      <c r="EB15" s="105">
        <f ca="1">IF(EA15&lt;&gt;"",RANK(EA15,EA$5:INDIRECT(EB$1,TRUE)),"")</f>
      </c>
      <c r="EC15" s="114">
        <f>IF(AND('Raw Data'!AN13&lt;&gt;"",'Raw Data'!AN13&lt;&gt;0),ROUNDDOWN('Raw Data'!AN13,Title!$M$1),"")</f>
      </c>
      <c r="ED15" s="110">
        <f>IF(AND('Raw Data'!AO13&lt;&gt;"",'Raw Data'!AO13&lt;&gt;0),'Raw Data'!AO13,"")</f>
      </c>
      <c r="EE15" s="98">
        <f>IF(AND(EC15&gt;0,EC15&lt;&gt;""),IF(Title!$K$1=0,ROUNDDOWN((1000*EC$1)/EC15,2),ROUND((1000*EC$1)/EC15,2)),IF(EC15="","",0))</f>
      </c>
      <c r="EF15" s="74">
        <f ca="1">IF(OR(EC15&lt;&gt;"",ED15&lt;&gt;""),RANK(EG15,EG$5:INDIRECT(EF$1,TRUE)),"")</f>
      </c>
      <c r="EG15" s="77">
        <f t="shared" si="42"/>
      </c>
      <c r="EH15" s="77">
        <f t="shared" si="20"/>
      </c>
      <c r="EI15" s="105">
        <f ca="1">IF(EH15&lt;&gt;"",RANK(EH15,EH$5:INDIRECT(EI$1,TRUE)),"")</f>
      </c>
      <c r="EJ15" s="114">
        <f>IF(AND('Raw Data'!AP13&lt;&gt;"",'Raw Data'!AP13&lt;&gt;0),ROUNDDOWN('Raw Data'!AP13,Title!$M$1),"")</f>
      </c>
      <c r="EK15" s="107">
        <f>IF(AND('Raw Data'!AQ13&lt;&gt;"",'Raw Data'!AQ13&lt;&gt;0),'Raw Data'!AQ13,"")</f>
      </c>
      <c r="EL15" s="98">
        <f>IF(AND(EJ15&gt;0,EJ15&lt;&gt;""),IF(Title!$K$1=0,ROUNDDOWN((1000*EJ$1)/EJ15,2),ROUND((1000*EJ$1)/EJ15,2)),IF(EJ15="","",0))</f>
      </c>
      <c r="EM15" s="74">
        <f ca="1">IF(OR(EJ15&lt;&gt;"",EK15&lt;&gt;""),RANK(EN15,EN$5:INDIRECT(EM$1,TRUE)),"")</f>
      </c>
      <c r="EN15" s="77">
        <f t="shared" si="43"/>
      </c>
      <c r="EO15" s="77">
        <f t="shared" si="21"/>
      </c>
      <c r="EP15" s="105">
        <f ca="1">IF(EO15&lt;&gt;"",RANK(EO15,EO$5:INDIRECT(EP$1,TRUE)),"")</f>
      </c>
      <c r="EQ15" s="74" t="str">
        <f t="shared" si="44"/>
        <v>$ER$15:$FK$15</v>
      </c>
      <c r="ER15" s="77">
        <f t="shared" si="45"/>
        <v>0</v>
      </c>
      <c r="ES15" s="77">
        <f t="shared" si="46"/>
        <v>0</v>
      </c>
      <c r="ET15" s="77">
        <f t="shared" si="47"/>
        <v>0</v>
      </c>
      <c r="EU15" s="77">
        <f t="shared" si="48"/>
        <v>0</v>
      </c>
      <c r="EV15" s="77">
        <f t="shared" si="49"/>
        <v>0</v>
      </c>
      <c r="EW15" s="77">
        <f t="shared" si="50"/>
        <v>0</v>
      </c>
      <c r="EX15" s="77">
        <f t="shared" si="51"/>
        <v>0</v>
      </c>
      <c r="EY15" s="77">
        <f t="shared" si="52"/>
        <v>0</v>
      </c>
      <c r="EZ15" s="77">
        <f t="shared" si="53"/>
        <v>0</v>
      </c>
      <c r="FA15" s="77">
        <f t="shared" si="54"/>
        <v>0</v>
      </c>
      <c r="FB15" s="77">
        <f t="shared" si="55"/>
        <v>0</v>
      </c>
      <c r="FC15" s="77">
        <f t="shared" si="56"/>
        <v>0</v>
      </c>
      <c r="FD15" s="77">
        <f t="shared" si="57"/>
        <v>0</v>
      </c>
      <c r="FE15" s="77">
        <f t="shared" si="58"/>
        <v>0</v>
      </c>
      <c r="FF15" s="77">
        <f t="shared" si="59"/>
        <v>0</v>
      </c>
      <c r="FG15" s="77">
        <f t="shared" si="60"/>
        <v>0</v>
      </c>
      <c r="FH15" s="77">
        <f t="shared" si="61"/>
        <v>0</v>
      </c>
      <c r="FI15" s="77">
        <f t="shared" si="62"/>
        <v>0</v>
      </c>
      <c r="FJ15" s="77">
        <f t="shared" si="63"/>
        <v>0</v>
      </c>
      <c r="FK15" s="77">
        <f t="shared" si="64"/>
        <v>0</v>
      </c>
      <c r="FL15" s="74" t="str">
        <f t="shared" si="65"/>
        <v>$FM$15:$GF$15</v>
      </c>
      <c r="FM15" s="78">
        <f t="shared" si="66"/>
        <v>0</v>
      </c>
      <c r="FN15" s="74">
        <f t="shared" si="67"/>
        <v>0</v>
      </c>
      <c r="FO15" s="74">
        <f t="shared" si="68"/>
        <v>0</v>
      </c>
      <c r="FP15" s="74">
        <f t="shared" si="69"/>
        <v>0</v>
      </c>
      <c r="FQ15" s="74">
        <f t="shared" si="70"/>
        <v>0</v>
      </c>
      <c r="FR15" s="74">
        <f t="shared" si="71"/>
        <v>0</v>
      </c>
      <c r="FS15" s="74">
        <f t="shared" si="72"/>
        <v>0</v>
      </c>
      <c r="FT15" s="74">
        <f t="shared" si="73"/>
        <v>0</v>
      </c>
      <c r="FU15" s="74">
        <f t="shared" si="74"/>
        <v>0</v>
      </c>
      <c r="FV15" s="74">
        <f t="shared" si="75"/>
        <v>0</v>
      </c>
      <c r="FW15" s="74">
        <f t="shared" si="76"/>
        <v>0</v>
      </c>
      <c r="FX15" s="74">
        <f t="shared" si="77"/>
        <v>0</v>
      </c>
      <c r="FY15" s="74">
        <f t="shared" si="78"/>
        <v>0</v>
      </c>
      <c r="FZ15" s="74">
        <f t="shared" si="79"/>
        <v>0</v>
      </c>
      <c r="GA15" s="74">
        <f t="shared" si="80"/>
        <v>0</v>
      </c>
      <c r="GB15" s="74">
        <f t="shared" si="81"/>
        <v>0</v>
      </c>
      <c r="GC15" s="74">
        <f t="shared" si="82"/>
        <v>0</v>
      </c>
      <c r="GD15" s="74">
        <f t="shared" si="83"/>
        <v>0</v>
      </c>
      <c r="GE15" s="74">
        <f t="shared" si="84"/>
        <v>0</v>
      </c>
      <c r="GF15" s="74">
        <f t="shared" si="85"/>
        <v>0</v>
      </c>
      <c r="GG15" s="74" t="str">
        <f t="shared" si="86"/>
        <v>HA15</v>
      </c>
      <c r="GH15" s="77">
        <f>GetDiscardScore($ER15:ER15,GH$1)</f>
        <v>0</v>
      </c>
      <c r="GI15" s="77">
        <f>GetDiscardScore($ER15:ES15,GI$1)</f>
        <v>0</v>
      </c>
      <c r="GJ15" s="77">
        <f>GetDiscardScore($ER15:ET15,GJ$1)</f>
        <v>0</v>
      </c>
      <c r="GK15" s="77">
        <f>GetDiscardScore($ER15:EU15,GK$1)</f>
        <v>0</v>
      </c>
      <c r="GL15" s="77">
        <f>GetDiscardScore($ER15:EV15,GL$1)</f>
        <v>0</v>
      </c>
      <c r="GM15" s="77">
        <f>GetDiscardScore($ER15:EW15,GM$1)</f>
        <v>0</v>
      </c>
      <c r="GN15" s="77">
        <f>GetDiscardScore($ER15:EX15,GN$1)</f>
        <v>0</v>
      </c>
      <c r="GO15" s="77">
        <f>GetDiscardScore($ER15:EY15,GO$1)</f>
        <v>0</v>
      </c>
      <c r="GP15" s="77">
        <f>GetDiscardScore($ER15:EZ15,GP$1)</f>
        <v>0</v>
      </c>
      <c r="GQ15" s="77">
        <f>GetDiscardScore($ER15:FA15,GQ$1)</f>
        <v>0</v>
      </c>
      <c r="GR15" s="77">
        <f>GetDiscardScore($ER15:FB15,GR$1)</f>
        <v>0</v>
      </c>
      <c r="GS15" s="77">
        <f>GetDiscardScore($ER15:FC15,GS$1)</f>
        <v>0</v>
      </c>
      <c r="GT15" s="77">
        <f>GetDiscardScore($ER15:FD15,GT$1)</f>
        <v>0</v>
      </c>
      <c r="GU15" s="77">
        <f>GetDiscardScore($ER15:FE15,GU$1)</f>
        <v>0</v>
      </c>
      <c r="GV15" s="77">
        <f>GetDiscardScore($ER15:FF15,GV$1)</f>
        <v>0</v>
      </c>
      <c r="GW15" s="77">
        <f>GetDiscardScore($ER15:FG15,GW$1)</f>
        <v>0</v>
      </c>
      <c r="GX15" s="77">
        <f>GetDiscardScore($ER15:FH15,GX$1)</f>
        <v>0</v>
      </c>
      <c r="GY15" s="77">
        <f>GetDiscardScore($ER15:FI15,GY$1)</f>
        <v>0</v>
      </c>
      <c r="GZ15" s="77">
        <f>GetDiscardScore($ER15:FJ15,GZ$1)</f>
        <v>0</v>
      </c>
      <c r="HA15" s="77">
        <f>GetDiscardScore($ER15:FK15,HA$1)</f>
        <v>0</v>
      </c>
      <c r="HB15" s="79">
        <f ca="1" t="shared" si="87"/>
      </c>
      <c r="HC15" s="78">
        <f ca="1">IF(HB15&lt;&gt;"",RANK(HB15,HB$5:INDIRECT(HC$1,TRUE),0),"")</f>
      </c>
      <c r="HD15" s="76">
        <f ca="1" t="shared" si="88"/>
      </c>
    </row>
    <row r="16" spans="1:212" s="74" customFormat="1" ht="11.25">
      <c r="A16" s="39">
        <v>12</v>
      </c>
      <c r="B16" s="39">
        <f>IF('Raw Data'!B14&lt;&gt;"",'Raw Data'!B14,"")</f>
      </c>
      <c r="C16" s="74">
        <f>IF('Raw Data'!C14&lt;&gt;"",'Raw Data'!C14,"")</f>
      </c>
      <c r="D16" s="40">
        <f t="shared" si="22"/>
      </c>
      <c r="E16" s="75">
        <f t="shared" si="23"/>
      </c>
      <c r="F16" s="100">
        <f t="shared" si="0"/>
      </c>
      <c r="G16" s="114">
        <f>IF(AND('Raw Data'!D14&lt;&gt;"",'Raw Data'!D14&lt;&gt;0),ROUNDDOWN('Raw Data'!D14,Title!$M$1),"")</f>
      </c>
      <c r="H16" s="110">
        <f>IF(AND('Raw Data'!E14&lt;&gt;"",'Raw Data'!E14&lt;&gt;0),'Raw Data'!E14,"")</f>
      </c>
      <c r="I16" s="98">
        <f>IF(AND(G16&lt;&gt;"",G16&gt;0),IF(Title!$K$1=0,ROUNDDOWN((1000*G$1)/G16,2),ROUND((1000*G$1)/G16,2)),IF(G16="","",0))</f>
      </c>
      <c r="J16" s="74">
        <f ca="1">IF(K16&lt;&gt;0,RANK(K16,K$5:INDIRECT(J$1,TRUE)),"")</f>
      </c>
      <c r="K16" s="77">
        <f>IF(AND(H16&lt;&gt;"",I16&lt;&gt;""),I16-H16,IF(AND(H16&lt;&gt;"",I16=""),0-H16,IF(I16&lt;&gt;"",I16,0)))</f>
        <v>0</v>
      </c>
      <c r="L16" s="77">
        <f t="shared" si="2"/>
      </c>
      <c r="M16" s="105">
        <f ca="1">IF(L16&lt;&gt;"",RANK(L16,L$5:INDIRECT(M$1,TRUE)),"")</f>
      </c>
      <c r="N16" s="114">
        <f>IF(AND('Raw Data'!F14&lt;&gt;"",'Raw Data'!F14&lt;&gt;0),ROUNDDOWN('Raw Data'!F14,Title!$M$1),"")</f>
      </c>
      <c r="O16" s="110">
        <f>IF(AND('Raw Data'!G14&lt;&gt;"",'Raw Data'!G14&lt;&gt;0),'Raw Data'!G14,"")</f>
      </c>
      <c r="P16" s="98">
        <f>IF(AND(N16&gt;0,N16&lt;&gt;""),IF(Title!$K$1=0,ROUNDDOWN((1000*N$1)/N16,2),ROUND((1000*N$1)/N16,2)),IF(N16="","",0))</f>
      </c>
      <c r="Q16" s="74">
        <f ca="1">IF(OR(N16&lt;&gt;"",O16&lt;&gt;""),RANK(R16,R$5:INDIRECT(Q$1,TRUE)),"")</f>
      </c>
      <c r="R16" s="77">
        <f t="shared" si="24"/>
      </c>
      <c r="S16" s="77">
        <f t="shared" si="3"/>
      </c>
      <c r="T16" s="105">
        <f ca="1">IF(S16&lt;&gt;"",RANK(S16,S$5:INDIRECT(T$1,TRUE)),"")</f>
      </c>
      <c r="U16" s="114">
        <f>IF(AND('Raw Data'!H14&lt;&gt;"",'Raw Data'!H14&lt;&gt;0),ROUNDDOWN('Raw Data'!H14,Title!$M$1),"")</f>
      </c>
      <c r="V16" s="110">
        <f>IF(AND('Raw Data'!I14&lt;&gt;"",'Raw Data'!I14&lt;&gt;0),'Raw Data'!I14,"")</f>
      </c>
      <c r="W16" s="98">
        <f>IF(AND(U16&gt;0,U16&lt;&gt;""),IF(Title!$K$1=0,ROUNDDOWN((1000*U$1)/U16,2),ROUND((1000*U$1)/U16,2)),IF(U16="","",0))</f>
      </c>
      <c r="X16" s="74">
        <f ca="1">IF(OR(U16&lt;&gt;"",V16&lt;&gt;""),RANK(Y16,Y$5:INDIRECT(X$1,TRUE)),"")</f>
      </c>
      <c r="Y16" s="77">
        <f t="shared" si="25"/>
      </c>
      <c r="Z16" s="77">
        <f t="shared" si="4"/>
      </c>
      <c r="AA16" s="105">
        <f ca="1">IF(Z16&lt;&gt;"",RANK(Z16,Z$5:INDIRECT(AA$1,TRUE)),"")</f>
      </c>
      <c r="AB16" s="114">
        <f>IF(AND('Raw Data'!J14&lt;&gt;"",'Raw Data'!J14&lt;&gt;0),ROUNDDOWN('Raw Data'!J14,Title!$M$1),"")</f>
      </c>
      <c r="AC16" s="110">
        <f>IF(AND('Raw Data'!K14&lt;&gt;"",'Raw Data'!K14&lt;&gt;0),'Raw Data'!K14,"")</f>
      </c>
      <c r="AD16" s="98">
        <f>IF(AND(AB16&gt;0,AB16&lt;&gt;""),IF(Title!$K$1=0,ROUNDDOWN((1000*AB$1)/AB16,2),ROUND((1000*AB$1)/AB16,2)),IF(AB16="","",0))</f>
      </c>
      <c r="AE16" s="74">
        <f ca="1">IF(OR(AB16&lt;&gt;"",AC16&lt;&gt;""),RANK(AF16,AF$5:INDIRECT(AE$1,TRUE)),"")</f>
      </c>
      <c r="AF16" s="77">
        <f t="shared" si="26"/>
      </c>
      <c r="AG16" s="77">
        <f t="shared" si="5"/>
      </c>
      <c r="AH16" s="105">
        <f ca="1">IF(AG16&lt;&gt;"",RANK(AG16,AG$5:INDIRECT(AH$1,TRUE)),"")</f>
      </c>
      <c r="AI16" s="114">
        <f>IF(AND('Raw Data'!L14&lt;&gt;"",'Raw Data'!L14&lt;&gt;0),ROUNDDOWN('Raw Data'!L14,Title!$M$1),"")</f>
      </c>
      <c r="AJ16" s="110">
        <f>IF(AND('Raw Data'!M14&lt;&gt;"",'Raw Data'!M14&lt;&gt;0),'Raw Data'!M14,"")</f>
      </c>
      <c r="AK16" s="98">
        <f>IF(AND(AI16&gt;0,AI16&lt;&gt;""),IF(Title!$K$1=0,ROUNDDOWN((1000*AI$1)/AI16,2),ROUND((1000*AI$1)/AI16,2)),IF(AI16="","",0))</f>
      </c>
      <c r="AL16" s="74">
        <f ca="1">IF(OR(AI16&lt;&gt;"",AJ16&lt;&gt;""),RANK(AM16,AM$5:INDIRECT(AL$1,TRUE)),"")</f>
      </c>
      <c r="AM16" s="77">
        <f t="shared" si="27"/>
      </c>
      <c r="AN16" s="77">
        <f t="shared" si="6"/>
      </c>
      <c r="AO16" s="105">
        <f ca="1">IF(AN16&lt;&gt;"",RANK(AN16,AN$5:INDIRECT(AO$1,TRUE)),"")</f>
      </c>
      <c r="AP16" s="114">
        <f>IF(AND('Raw Data'!N14&lt;&gt;"",'Raw Data'!N14&lt;&gt;0),ROUNDDOWN('Raw Data'!N14,Title!$M$1),"")</f>
      </c>
      <c r="AQ16" s="110">
        <f>IF(AND('Raw Data'!O14&lt;&gt;"",'Raw Data'!O14&lt;&gt;0),'Raw Data'!O14,"")</f>
      </c>
      <c r="AR16" s="98">
        <f>IF(AND(AP16&gt;0,AP16&lt;&gt;""),IF(Title!$K$1=0,ROUNDDOWN((1000*AP$1)/AP16,2),ROUND((1000*AP$1)/AP16,2)),IF(AP16="","",0))</f>
      </c>
      <c r="AS16" s="74">
        <f ca="1">IF(OR(AP16&lt;&gt;"",AQ16&lt;&gt;""),RANK(AT16,AT$5:INDIRECT(AS$1,TRUE)),"")</f>
      </c>
      <c r="AT16" s="77">
        <f t="shared" si="28"/>
      </c>
      <c r="AU16" s="77">
        <f t="shared" si="7"/>
      </c>
      <c r="AV16" s="105">
        <f ca="1">IF(AU16&lt;&gt;"",RANK(AU16,AU$5:INDIRECT(AV$1,TRUE)),"")</f>
      </c>
      <c r="AW16" s="114">
        <f>IF(AND('Raw Data'!P14&lt;&gt;"",'Raw Data'!P14&lt;&gt;0),ROUNDDOWN('Raw Data'!P14,Title!$M$1),"")</f>
      </c>
      <c r="AX16" s="110">
        <f>IF(AND('Raw Data'!Q14&lt;&gt;"",'Raw Data'!Q14&lt;&gt;0),'Raw Data'!Q14,"")</f>
      </c>
      <c r="AY16" s="98">
        <f>IF(AND(AW16&gt;0,AW16&lt;&gt;""),IF(Title!$K$1=0,ROUNDDOWN((1000*AW$1)/AW16,2),ROUND((1000*AW$1)/AW16,2)),IF(AW16="","",0))</f>
      </c>
      <c r="AZ16" s="74">
        <f ca="1">IF(OR(AW16&lt;&gt;"",AX16&lt;&gt;""),RANK(BA16,BA$5:INDIRECT(AZ$1,TRUE)),"")</f>
      </c>
      <c r="BA16" s="77">
        <f t="shared" si="29"/>
      </c>
      <c r="BB16" s="77">
        <f t="shared" si="8"/>
      </c>
      <c r="BC16" s="105">
        <f ca="1">IF(BB16&lt;&gt;"",RANK(BB16,BB$5:INDIRECT(BC$1,TRUE)),"")</f>
      </c>
      <c r="BD16" s="114">
        <f>IF(AND('Raw Data'!R14&lt;&gt;"",'Raw Data'!R14&lt;&gt;0),ROUNDDOWN('Raw Data'!R14,Title!$M$1),"")</f>
      </c>
      <c r="BE16" s="110">
        <f>IF(AND('Raw Data'!S14&lt;&gt;"",'Raw Data'!S14&lt;&gt;0),'Raw Data'!S14,"")</f>
      </c>
      <c r="BF16" s="98">
        <f>IF(AND(BD16&gt;0,BD16&lt;&gt;""),IF(Title!$K$1=0,ROUNDDOWN((1000*BD$1)/BD16,2),ROUND((1000*BD$1)/BD16,2)),IF(BD16="","",0))</f>
      </c>
      <c r="BG16" s="74">
        <f ca="1">IF(OR(BD16&lt;&gt;"",BE16&lt;&gt;""),RANK(BH16,BH$5:INDIRECT(BG$1,TRUE)),"")</f>
      </c>
      <c r="BH16" s="77">
        <f t="shared" si="30"/>
      </c>
      <c r="BI16" s="77">
        <f t="shared" si="9"/>
      </c>
      <c r="BJ16" s="105">
        <f ca="1">IF(BI16&lt;&gt;"",RANK(BI16,BI$5:INDIRECT(BJ$1,TRUE)),"")</f>
      </c>
      <c r="BK16" s="114">
        <f>IF(AND('Raw Data'!T14&lt;&gt;"",'Raw Data'!T14&lt;&gt;0),ROUNDDOWN('Raw Data'!T14,Title!$M$1),"")</f>
      </c>
      <c r="BL16" s="110">
        <f>IF(AND('Raw Data'!U14&lt;&gt;"",'Raw Data'!U14&lt;&gt;0),'Raw Data'!U14,"")</f>
      </c>
      <c r="BM16" s="98">
        <f t="shared" si="31"/>
      </c>
      <c r="BN16" s="74">
        <f ca="1">IF(OR(BK16&lt;&gt;"",BL16&lt;&gt;""),RANK(BO16,BO$5:INDIRECT(BN$1,TRUE)),"")</f>
      </c>
      <c r="BO16" s="77">
        <f t="shared" si="32"/>
      </c>
      <c r="BP16" s="77">
        <f t="shared" si="10"/>
      </c>
      <c r="BQ16" s="105">
        <f ca="1">IF(BP16&lt;&gt;"",RANK(BP16,BP$5:INDIRECT(BQ$1,TRUE)),"")</f>
      </c>
      <c r="BR16" s="114">
        <f>IF(AND('Raw Data'!V14&lt;&gt;"",'Raw Data'!V14&lt;&gt;0),ROUNDDOWN('Raw Data'!V14,Title!$M$1),"")</f>
      </c>
      <c r="BS16" s="110">
        <f>IF(AND('Raw Data'!W14&lt;&gt;"",'Raw Data'!W14&lt;&gt;0),'Raw Data'!W14,"")</f>
      </c>
      <c r="BT16" s="98">
        <f>IF(AND(BR16&gt;0,BR16&lt;&gt;""),IF(Title!$K$1=0,ROUNDDOWN((1000*BR$1)/BR16,2),ROUND((1000*BR$1)/BR16,2)),IF(BR16="","",0))</f>
      </c>
      <c r="BU16" s="74">
        <f ca="1">IF(OR(BR16&lt;&gt;"",BS16&lt;&gt;""),RANK(BV16,BV$5:INDIRECT(BU$1,TRUE)),"")</f>
      </c>
      <c r="BV16" s="77">
        <f t="shared" si="33"/>
      </c>
      <c r="BW16" s="77">
        <f t="shared" si="11"/>
      </c>
      <c r="BX16" s="105">
        <f ca="1">IF(BW16&lt;&gt;"",RANK(BW16,BW$5:INDIRECT(BX$1,TRUE)),"")</f>
      </c>
      <c r="BY16" s="114">
        <f>IF(AND('Raw Data'!X14&lt;&gt;"",'Raw Data'!X14&lt;&gt;0),ROUNDDOWN('Raw Data'!X14,Title!$M$1),"")</f>
      </c>
      <c r="BZ16" s="110">
        <f>IF(AND('Raw Data'!Y14&lt;&gt;"",'Raw Data'!Y14&lt;&gt;0),'Raw Data'!Y14,"")</f>
      </c>
      <c r="CA16" s="98">
        <f>IF(AND(BY16&gt;0,BY16&lt;&gt;""),IF(Title!$K$1=0,ROUNDDOWN((1000*BY$1)/BY16,2),ROUND((1000*BY$1)/BY16,2)),IF(BY16="","",0))</f>
      </c>
      <c r="CB16" s="74">
        <f ca="1">IF(OR(BY16&lt;&gt;"",BZ16&lt;&gt;""),RANK(CC16,CC$5:INDIRECT(CB$1,TRUE)),"")</f>
      </c>
      <c r="CC16" s="77">
        <f t="shared" si="34"/>
      </c>
      <c r="CD16" s="77">
        <f t="shared" si="12"/>
      </c>
      <c r="CE16" s="105">
        <f ca="1">IF(CD16&lt;&gt;"",RANK(CD16,CD$5:INDIRECT(CE$1,TRUE)),"")</f>
      </c>
      <c r="CF16" s="114">
        <f>IF(AND('Raw Data'!Z14&lt;&gt;"",'Raw Data'!Z14&lt;&gt;0),ROUNDDOWN('Raw Data'!Z14,Title!$M$1),"")</f>
      </c>
      <c r="CG16" s="110">
        <f>IF(AND('Raw Data'!AA14&lt;&gt;"",'Raw Data'!AA14&lt;&gt;0),'Raw Data'!AA14,"")</f>
      </c>
      <c r="CH16" s="98">
        <f>IF(AND(CF16&gt;0,CF16&lt;&gt;""),IF(Title!$K$1=0,ROUNDDOWN((1000*CF$1)/CF16,2),ROUND((1000*CF$1)/CF16,2)),IF(CF16="","",0))</f>
      </c>
      <c r="CI16" s="74">
        <f ca="1">IF(OR(CF16&lt;&gt;"",CG16&lt;&gt;""),RANK(CJ16,CJ$5:INDIRECT(CI$1,TRUE)),"")</f>
      </c>
      <c r="CJ16" s="77">
        <f t="shared" si="35"/>
      </c>
      <c r="CK16" s="77">
        <f t="shared" si="13"/>
      </c>
      <c r="CL16" s="105">
        <f ca="1">IF(CK16&lt;&gt;"",RANK(CK16,CK$5:INDIRECT(CL$1,TRUE)),"")</f>
      </c>
      <c r="CM16" s="114">
        <f>IF(AND('Raw Data'!AB14&lt;&gt;"",'Raw Data'!AB14&lt;&gt;0),ROUNDDOWN('Raw Data'!AB14,Title!$M$1),"")</f>
      </c>
      <c r="CN16" s="110">
        <f>IF(AND('Raw Data'!AC14&lt;&gt;"",'Raw Data'!AC14&lt;&gt;0),'Raw Data'!AC14,"")</f>
      </c>
      <c r="CO16" s="98">
        <f>IF(AND(CM16&gt;0,CM16&lt;&gt;""),IF(Title!$K$1=0,ROUNDDOWN((1000*CM$1)/CM16,2),ROUND((1000*CM$1)/CM16,2)),IF(CM16="","",0))</f>
      </c>
      <c r="CP16" s="74">
        <f ca="1">IF(OR(CM16&lt;&gt;"",CN16&lt;&gt;""),RANK(CQ16,CQ$5:INDIRECT(CP$1,TRUE)),"")</f>
      </c>
      <c r="CQ16" s="77">
        <f t="shared" si="36"/>
      </c>
      <c r="CR16" s="77">
        <f t="shared" si="14"/>
      </c>
      <c r="CS16" s="105">
        <f ca="1">IF(CR16&lt;&gt;"",RANK(CR16,CR$5:INDIRECT(CS$1,TRUE)),"")</f>
      </c>
      <c r="CT16" s="114">
        <f>IF(AND('Raw Data'!AD14&lt;&gt;"",'Raw Data'!AD14&lt;&gt;0),ROUNDDOWN('Raw Data'!AD14,Title!$M$1),"")</f>
      </c>
      <c r="CU16" s="110">
        <f>IF(AND('Raw Data'!AE14&lt;&gt;"",'Raw Data'!AE14&lt;&gt;0),'Raw Data'!AE14,"")</f>
      </c>
      <c r="CV16" s="98">
        <f>IF(AND(CT16&gt;0,CT16&lt;&gt;""),IF(Title!$K$1=0,ROUNDDOWN((1000*CT$1)/CT16,2),ROUND((1000*CT$1)/CT16,2)),IF(CT16="","",0))</f>
      </c>
      <c r="CW16" s="74">
        <f ca="1">IF(OR(CT16&lt;&gt;"",CU16&lt;&gt;""),RANK(CX16,CX$5:INDIRECT(CW$1,TRUE)),"")</f>
      </c>
      <c r="CX16" s="77">
        <f t="shared" si="37"/>
      </c>
      <c r="CY16" s="77">
        <f t="shared" si="15"/>
      </c>
      <c r="CZ16" s="105">
        <f ca="1">IF(CY16&lt;&gt;"",RANK(CY16,CY$5:INDIRECT(CZ$1,TRUE)),"")</f>
      </c>
      <c r="DA16" s="114">
        <f>IF(AND('Raw Data'!AF14&lt;&gt;"",'Raw Data'!AF14&lt;&gt;0),ROUNDDOWN('Raw Data'!AF14,Title!$M$1),"")</f>
      </c>
      <c r="DB16" s="110">
        <f>IF(AND('Raw Data'!AG14&lt;&gt;"",'Raw Data'!AG14&lt;&gt;0),'Raw Data'!AG14,"")</f>
      </c>
      <c r="DC16" s="98">
        <f>IF(AND(DA16&gt;0,DA16&lt;&gt;""),IF(Title!$K$1=0,ROUNDDOWN((1000*DA$1)/DA16,2),ROUND((1000*DA$1)/DA16,2)),IF(DA16="","",0))</f>
      </c>
      <c r="DD16" s="74">
        <f ca="1">IF(OR(DA16&lt;&gt;"",DB16&lt;&gt;""),RANK(DE16,DE$5:INDIRECT(DD$1,TRUE)),"")</f>
      </c>
      <c r="DE16" s="77">
        <f t="shared" si="38"/>
      </c>
      <c r="DF16" s="77">
        <f t="shared" si="16"/>
      </c>
      <c r="DG16" s="105">
        <f ca="1">IF(DF16&lt;&gt;"",RANK(DF16,DF$5:INDIRECT(DG$1,TRUE)),"")</f>
      </c>
      <c r="DH16" s="114">
        <f>IF(AND('Raw Data'!AH14&lt;&gt;"",'Raw Data'!AH14&lt;&gt;0),ROUNDDOWN('Raw Data'!AH14,Title!$M$1),"")</f>
      </c>
      <c r="DI16" s="110">
        <f>IF(AND('Raw Data'!AI14&lt;&gt;"",'Raw Data'!AI14&lt;&gt;0),'Raw Data'!AI14,"")</f>
      </c>
      <c r="DJ16" s="98">
        <f>IF(AND(DH16&gt;0,DH16&lt;&gt;""),IF(Title!$K$1=0,ROUNDDOWN((1000*DH$1)/DH16,2),ROUND((1000*DH$1)/DH16,2)),IF(DH16="","",0))</f>
      </c>
      <c r="DK16" s="74">
        <f ca="1">IF(OR(DH16&lt;&gt;"",DI16&lt;&gt;""),RANK(DL16,DL$5:INDIRECT(DK$1,TRUE)),"")</f>
      </c>
      <c r="DL16" s="77">
        <f t="shared" si="39"/>
      </c>
      <c r="DM16" s="77">
        <f t="shared" si="17"/>
      </c>
      <c r="DN16" s="105">
        <f ca="1">IF(DM16&lt;&gt;"",RANK(DM16,DM$5:INDIRECT(DN$1,TRUE)),"")</f>
      </c>
      <c r="DO16" s="114">
        <f>IF(AND('Raw Data'!AJ14&lt;&gt;"",'Raw Data'!AJ14&lt;&gt;0),ROUNDDOWN('Raw Data'!AJ14,Title!$M$1),"")</f>
      </c>
      <c r="DP16" s="110">
        <f>IF(AND('Raw Data'!AK14&lt;&gt;"",'Raw Data'!AK14&lt;&gt;0),'Raw Data'!AK14,"")</f>
      </c>
      <c r="DQ16" s="98">
        <f>IF(AND(DO16&gt;0,DO16&lt;&gt;""),IF(Title!$K$1=0,ROUNDDOWN((1000*DO$1)/DO16,2),ROUND((1000*DO$1)/DO16,2)),IF(DO16="","",0))</f>
      </c>
      <c r="DR16" s="74">
        <f ca="1">IF(OR(DO16&lt;&gt;"",DP16&lt;&gt;""),RANK(DS16,DS$5:INDIRECT(DR$1,TRUE)),"")</f>
      </c>
      <c r="DS16" s="77">
        <f t="shared" si="40"/>
      </c>
      <c r="DT16" s="77">
        <f t="shared" si="18"/>
      </c>
      <c r="DU16" s="105">
        <f ca="1">IF(DT16&lt;&gt;"",RANK(DT16,DT$5:INDIRECT(DU$1,TRUE)),"")</f>
      </c>
      <c r="DV16" s="114">
        <f>IF(AND('Raw Data'!AL14&lt;&gt;"",'Raw Data'!AL14&lt;&gt;0),ROUNDDOWN('Raw Data'!AL14,Title!$M$1),"")</f>
      </c>
      <c r="DW16" s="110">
        <f>IF(AND('Raw Data'!AM14&lt;&gt;"",'Raw Data'!AM14&lt;&gt;0),'Raw Data'!AM14,"")</f>
      </c>
      <c r="DX16" s="98">
        <f>IF(AND(DV16&gt;0,DV16&lt;&gt;""),IF(Title!$K$1=0,ROUNDDOWN((1000*DV$1)/DV16,2),ROUND((1000*DV$1)/DV16,2)),IF(DV16="","",0))</f>
      </c>
      <c r="DY16" s="74">
        <f ca="1">IF(OR(DV16&lt;&gt;"",DW16&lt;&gt;""),RANK(DZ16,DZ$5:INDIRECT(DY$1,TRUE)),"")</f>
      </c>
      <c r="DZ16" s="77">
        <f t="shared" si="41"/>
      </c>
      <c r="EA16" s="77">
        <f t="shared" si="19"/>
      </c>
      <c r="EB16" s="105">
        <f ca="1">IF(EA16&lt;&gt;"",RANK(EA16,EA$5:INDIRECT(EB$1,TRUE)),"")</f>
      </c>
      <c r="EC16" s="114">
        <f>IF(AND('Raw Data'!AN14&lt;&gt;"",'Raw Data'!AN14&lt;&gt;0),ROUNDDOWN('Raw Data'!AN14,Title!$M$1),"")</f>
      </c>
      <c r="ED16" s="110">
        <f>IF(AND('Raw Data'!AO14&lt;&gt;"",'Raw Data'!AO14&lt;&gt;0),'Raw Data'!AO14,"")</f>
      </c>
      <c r="EE16" s="98">
        <f>IF(AND(EC16&gt;0,EC16&lt;&gt;""),IF(Title!$K$1=0,ROUNDDOWN((1000*EC$1)/EC16,2),ROUND((1000*EC$1)/EC16,2)),IF(EC16="","",0))</f>
      </c>
      <c r="EF16" s="74">
        <f ca="1">IF(OR(EC16&lt;&gt;"",ED16&lt;&gt;""),RANK(EG16,EG$5:INDIRECT(EF$1,TRUE)),"")</f>
      </c>
      <c r="EG16" s="77">
        <f t="shared" si="42"/>
      </c>
      <c r="EH16" s="77">
        <f t="shared" si="20"/>
      </c>
      <c r="EI16" s="105">
        <f ca="1">IF(EH16&lt;&gt;"",RANK(EH16,EH$5:INDIRECT(EI$1,TRUE)),"")</f>
      </c>
      <c r="EJ16" s="114">
        <f>IF(AND('Raw Data'!AP14&lt;&gt;"",'Raw Data'!AP14&lt;&gt;0),ROUNDDOWN('Raw Data'!AP14,Title!$M$1),"")</f>
      </c>
      <c r="EK16" s="107">
        <f>IF(AND('Raw Data'!AQ14&lt;&gt;"",'Raw Data'!AQ14&lt;&gt;0),'Raw Data'!AQ14,"")</f>
      </c>
      <c r="EL16" s="98">
        <f>IF(AND(EJ16&gt;0,EJ16&lt;&gt;""),IF(Title!$K$1=0,ROUNDDOWN((1000*EJ$1)/EJ16,2),ROUND((1000*EJ$1)/EJ16,2)),IF(EJ16="","",0))</f>
      </c>
      <c r="EM16" s="74">
        <f ca="1">IF(OR(EJ16&lt;&gt;"",EK16&lt;&gt;""),RANK(EN16,EN$5:INDIRECT(EM$1,TRUE)),"")</f>
      </c>
      <c r="EN16" s="77">
        <f t="shared" si="43"/>
      </c>
      <c r="EO16" s="77">
        <f t="shared" si="21"/>
      </c>
      <c r="EP16" s="105">
        <f ca="1">IF(EO16&lt;&gt;"",RANK(EO16,EO$5:INDIRECT(EP$1,TRUE)),"")</f>
      </c>
      <c r="EQ16" s="74" t="str">
        <f t="shared" si="44"/>
        <v>$ER$16:$FK$16</v>
      </c>
      <c r="ER16" s="77">
        <f t="shared" si="45"/>
        <v>0</v>
      </c>
      <c r="ES16" s="77">
        <f t="shared" si="46"/>
        <v>0</v>
      </c>
      <c r="ET16" s="77">
        <f t="shared" si="47"/>
        <v>0</v>
      </c>
      <c r="EU16" s="77">
        <f t="shared" si="48"/>
        <v>0</v>
      </c>
      <c r="EV16" s="77">
        <f t="shared" si="49"/>
        <v>0</v>
      </c>
      <c r="EW16" s="77">
        <f t="shared" si="50"/>
        <v>0</v>
      </c>
      <c r="EX16" s="77">
        <f t="shared" si="51"/>
        <v>0</v>
      </c>
      <c r="EY16" s="77">
        <f t="shared" si="52"/>
        <v>0</v>
      </c>
      <c r="EZ16" s="77">
        <f t="shared" si="53"/>
        <v>0</v>
      </c>
      <c r="FA16" s="77">
        <f t="shared" si="54"/>
        <v>0</v>
      </c>
      <c r="FB16" s="77">
        <f t="shared" si="55"/>
        <v>0</v>
      </c>
      <c r="FC16" s="77">
        <f t="shared" si="56"/>
        <v>0</v>
      </c>
      <c r="FD16" s="77">
        <f t="shared" si="57"/>
        <v>0</v>
      </c>
      <c r="FE16" s="77">
        <f t="shared" si="58"/>
        <v>0</v>
      </c>
      <c r="FF16" s="77">
        <f t="shared" si="59"/>
        <v>0</v>
      </c>
      <c r="FG16" s="77">
        <f t="shared" si="60"/>
        <v>0</v>
      </c>
      <c r="FH16" s="77">
        <f t="shared" si="61"/>
        <v>0</v>
      </c>
      <c r="FI16" s="77">
        <f t="shared" si="62"/>
        <v>0</v>
      </c>
      <c r="FJ16" s="77">
        <f t="shared" si="63"/>
        <v>0</v>
      </c>
      <c r="FK16" s="77">
        <f t="shared" si="64"/>
        <v>0</v>
      </c>
      <c r="FL16" s="74" t="str">
        <f t="shared" si="65"/>
        <v>$FM$16:$GF$16</v>
      </c>
      <c r="FM16" s="78">
        <f t="shared" si="66"/>
        <v>0</v>
      </c>
      <c r="FN16" s="74">
        <f t="shared" si="67"/>
        <v>0</v>
      </c>
      <c r="FO16" s="74">
        <f t="shared" si="68"/>
        <v>0</v>
      </c>
      <c r="FP16" s="74">
        <f t="shared" si="69"/>
        <v>0</v>
      </c>
      <c r="FQ16" s="74">
        <f t="shared" si="70"/>
        <v>0</v>
      </c>
      <c r="FR16" s="74">
        <f t="shared" si="71"/>
        <v>0</v>
      </c>
      <c r="FS16" s="74">
        <f t="shared" si="72"/>
        <v>0</v>
      </c>
      <c r="FT16" s="74">
        <f t="shared" si="73"/>
        <v>0</v>
      </c>
      <c r="FU16" s="74">
        <f t="shared" si="74"/>
        <v>0</v>
      </c>
      <c r="FV16" s="74">
        <f t="shared" si="75"/>
        <v>0</v>
      </c>
      <c r="FW16" s="74">
        <f t="shared" si="76"/>
        <v>0</v>
      </c>
      <c r="FX16" s="74">
        <f t="shared" si="77"/>
        <v>0</v>
      </c>
      <c r="FY16" s="74">
        <f t="shared" si="78"/>
        <v>0</v>
      </c>
      <c r="FZ16" s="74">
        <f t="shared" si="79"/>
        <v>0</v>
      </c>
      <c r="GA16" s="74">
        <f t="shared" si="80"/>
        <v>0</v>
      </c>
      <c r="GB16" s="74">
        <f t="shared" si="81"/>
        <v>0</v>
      </c>
      <c r="GC16" s="74">
        <f t="shared" si="82"/>
        <v>0</v>
      </c>
      <c r="GD16" s="74">
        <f t="shared" si="83"/>
        <v>0</v>
      </c>
      <c r="GE16" s="74">
        <f t="shared" si="84"/>
        <v>0</v>
      </c>
      <c r="GF16" s="74">
        <f t="shared" si="85"/>
        <v>0</v>
      </c>
      <c r="GG16" s="74" t="str">
        <f t="shared" si="86"/>
        <v>HA16</v>
      </c>
      <c r="GH16" s="77">
        <f>GetDiscardScore($ER16:ER16,GH$1)</f>
        <v>0</v>
      </c>
      <c r="GI16" s="77">
        <f>GetDiscardScore($ER16:ES16,GI$1)</f>
        <v>0</v>
      </c>
      <c r="GJ16" s="77">
        <f>GetDiscardScore($ER16:ET16,GJ$1)</f>
        <v>0</v>
      </c>
      <c r="GK16" s="77">
        <f>GetDiscardScore($ER16:EU16,GK$1)</f>
        <v>0</v>
      </c>
      <c r="GL16" s="77">
        <f>GetDiscardScore($ER16:EV16,GL$1)</f>
        <v>0</v>
      </c>
      <c r="GM16" s="77">
        <f>GetDiscardScore($ER16:EW16,GM$1)</f>
        <v>0</v>
      </c>
      <c r="GN16" s="77">
        <f>GetDiscardScore($ER16:EX16,GN$1)</f>
        <v>0</v>
      </c>
      <c r="GO16" s="77">
        <f>GetDiscardScore($ER16:EY16,GO$1)</f>
        <v>0</v>
      </c>
      <c r="GP16" s="77">
        <f>GetDiscardScore($ER16:EZ16,GP$1)</f>
        <v>0</v>
      </c>
      <c r="GQ16" s="77">
        <f>GetDiscardScore($ER16:FA16,GQ$1)</f>
        <v>0</v>
      </c>
      <c r="GR16" s="77">
        <f>GetDiscardScore($ER16:FB16,GR$1)</f>
        <v>0</v>
      </c>
      <c r="GS16" s="77">
        <f>GetDiscardScore($ER16:FC16,GS$1)</f>
        <v>0</v>
      </c>
      <c r="GT16" s="77">
        <f>GetDiscardScore($ER16:FD16,GT$1)</f>
        <v>0</v>
      </c>
      <c r="GU16" s="77">
        <f>GetDiscardScore($ER16:FE16,GU$1)</f>
        <v>0</v>
      </c>
      <c r="GV16" s="77">
        <f>GetDiscardScore($ER16:FF16,GV$1)</f>
        <v>0</v>
      </c>
      <c r="GW16" s="77">
        <f>GetDiscardScore($ER16:FG16,GW$1)</f>
        <v>0</v>
      </c>
      <c r="GX16" s="77">
        <f>GetDiscardScore($ER16:FH16,GX$1)</f>
        <v>0</v>
      </c>
      <c r="GY16" s="77">
        <f>GetDiscardScore($ER16:FI16,GY$1)</f>
        <v>0</v>
      </c>
      <c r="GZ16" s="77">
        <f>GetDiscardScore($ER16:FJ16,GZ$1)</f>
        <v>0</v>
      </c>
      <c r="HA16" s="77">
        <f>GetDiscardScore($ER16:FK16,HA$1)</f>
        <v>0</v>
      </c>
      <c r="HB16" s="79">
        <f ca="1" t="shared" si="87"/>
      </c>
      <c r="HC16" s="78">
        <f ca="1">IF(HB16&lt;&gt;"",RANK(HB16,HB$5:INDIRECT(HC$1,TRUE),0),"")</f>
      </c>
      <c r="HD16" s="76">
        <f ca="1" t="shared" si="88"/>
      </c>
    </row>
    <row r="17" spans="1:212" s="51" customFormat="1" ht="11.25">
      <c r="A17" s="41">
        <v>13</v>
      </c>
      <c r="B17" s="41">
        <f>IF('Raw Data'!B15&lt;&gt;"",'Raw Data'!B15,"")</f>
      </c>
      <c r="C17" s="51">
        <f>IF('Raw Data'!C15&lt;&gt;"",'Raw Data'!C15,"")</f>
      </c>
      <c r="D17" s="42">
        <f t="shared" si="22"/>
      </c>
      <c r="E17" s="69">
        <f t="shared" si="23"/>
      </c>
      <c r="F17" s="99">
        <f t="shared" si="0"/>
      </c>
      <c r="G17" s="111">
        <f>IF(AND('Raw Data'!D15&lt;&gt;"",'Raw Data'!D15&lt;&gt;0),ROUNDDOWN('Raw Data'!D15,Title!$M$1),"")</f>
      </c>
      <c r="H17" s="109">
        <f>IF(AND('Raw Data'!E15&lt;&gt;"",'Raw Data'!E15&lt;&gt;0),'Raw Data'!E15,"")</f>
      </c>
      <c r="I17" s="97">
        <f>IF(AND(G17&lt;&gt;"",G17&gt;0),IF(Title!$K$1=0,ROUNDDOWN((1000*G$1)/G17,2),ROUND((1000*G$1)/G17,2)),IF(G17="","",0))</f>
      </c>
      <c r="J17" s="51">
        <f ca="1">IF(K17&lt;&gt;0,RANK(K17,K$5:INDIRECT(J$1,TRUE)),"")</f>
      </c>
      <c r="K17" s="71">
        <f aca="true" t="shared" si="89" ref="K17:K34">IF(AND(H17&lt;&gt;"",I17&lt;&gt;""),I17-H17,IF(AND(H17&lt;&gt;"",I17=""),0-H17,IF(I17&lt;&gt;"",I17,0)))</f>
        <v>0</v>
      </c>
      <c r="L17" s="71">
        <f t="shared" si="2"/>
      </c>
      <c r="M17" s="104">
        <f ca="1">IF(L17&lt;&gt;"",RANK(L17,L$5:INDIRECT(M$1,TRUE)),"")</f>
      </c>
      <c r="N17" s="111">
        <f>IF(AND('Raw Data'!F15&lt;&gt;"",'Raw Data'!F15&lt;&gt;0),ROUNDDOWN('Raw Data'!F15,Title!$M$1),"")</f>
      </c>
      <c r="O17" s="109">
        <f>IF(AND('Raw Data'!G15&lt;&gt;"",'Raw Data'!G15&lt;&gt;0),'Raw Data'!G15,"")</f>
      </c>
      <c r="P17" s="97">
        <f>IF(AND(N17&gt;0,N17&lt;&gt;""),IF(Title!$K$1=0,ROUNDDOWN((1000*N$1)/N17,2),ROUND((1000*N$1)/N17,2)),IF(N17="","",0))</f>
      </c>
      <c r="Q17" s="51">
        <f ca="1">IF(OR(N17&lt;&gt;"",O17&lt;&gt;""),RANK(R17,R$5:INDIRECT(Q$1,TRUE)),"")</f>
      </c>
      <c r="R17" s="71">
        <f t="shared" si="24"/>
      </c>
      <c r="S17" s="71">
        <f t="shared" si="3"/>
      </c>
      <c r="T17" s="104">
        <f ca="1">IF(S17&lt;&gt;"",RANK(S17,S$5:INDIRECT(T$1,TRUE)),"")</f>
      </c>
      <c r="U17" s="111">
        <f>IF(AND('Raw Data'!H15&lt;&gt;"",'Raw Data'!H15&lt;&gt;0),ROUNDDOWN('Raw Data'!H15,Title!$M$1),"")</f>
      </c>
      <c r="V17" s="109">
        <f>IF(AND('Raw Data'!I15&lt;&gt;"",'Raw Data'!I15&lt;&gt;0),'Raw Data'!I15,"")</f>
      </c>
      <c r="W17" s="97">
        <f>IF(AND(U17&gt;0,U17&lt;&gt;""),IF(Title!$K$1=0,ROUNDDOWN((1000*U$1)/U17,2),ROUND((1000*U$1)/U17,2)),IF(U17="","",0))</f>
      </c>
      <c r="X17" s="51">
        <f ca="1">IF(OR(U17&lt;&gt;"",V17&lt;&gt;""),RANK(Y17,Y$5:INDIRECT(X$1,TRUE)),"")</f>
      </c>
      <c r="Y17" s="71">
        <f t="shared" si="25"/>
      </c>
      <c r="Z17" s="71">
        <f t="shared" si="4"/>
      </c>
      <c r="AA17" s="104">
        <f ca="1">IF(Z17&lt;&gt;"",RANK(Z17,Z$5:INDIRECT(AA$1,TRUE)),"")</f>
      </c>
      <c r="AB17" s="111">
        <f>IF(AND('Raw Data'!J15&lt;&gt;"",'Raw Data'!J15&lt;&gt;0),ROUNDDOWN('Raw Data'!J15,Title!$M$1),"")</f>
      </c>
      <c r="AC17" s="109">
        <f>IF(AND('Raw Data'!K15&lt;&gt;"",'Raw Data'!K15&lt;&gt;0),'Raw Data'!K15,"")</f>
      </c>
      <c r="AD17" s="97">
        <f>IF(AND(AB17&gt;0,AB17&lt;&gt;""),IF(Title!$K$1=0,ROUNDDOWN((1000*AB$1)/AB17,2),ROUND((1000*AB$1)/AB17,2)),IF(AB17="","",0))</f>
      </c>
      <c r="AE17" s="51">
        <f ca="1">IF(OR(AB17&lt;&gt;"",AC17&lt;&gt;""),RANK(AF17,AF$5:INDIRECT(AE$1,TRUE)),"")</f>
      </c>
      <c r="AF17" s="71">
        <f t="shared" si="26"/>
      </c>
      <c r="AG17" s="71">
        <f t="shared" si="5"/>
      </c>
      <c r="AH17" s="104">
        <f ca="1">IF(AG17&lt;&gt;"",RANK(AG17,AG$5:INDIRECT(AH$1,TRUE)),"")</f>
      </c>
      <c r="AI17" s="111">
        <f>IF(AND('Raw Data'!L15&lt;&gt;"",'Raw Data'!L15&lt;&gt;0),ROUNDDOWN('Raw Data'!L15,Title!$M$1),"")</f>
      </c>
      <c r="AJ17" s="109">
        <f>IF(AND('Raw Data'!M15&lt;&gt;"",'Raw Data'!M15&lt;&gt;0),'Raw Data'!M15,"")</f>
      </c>
      <c r="AK17" s="97">
        <f>IF(AND(AI17&gt;0,AI17&lt;&gt;""),IF(Title!$K$1=0,ROUNDDOWN((1000*AI$1)/AI17,2),ROUND((1000*AI$1)/AI17,2)),IF(AI17="","",0))</f>
      </c>
      <c r="AL17" s="51">
        <f ca="1">IF(OR(AI17&lt;&gt;"",AJ17&lt;&gt;""),RANK(AM17,AM$5:INDIRECT(AL$1,TRUE)),"")</f>
      </c>
      <c r="AM17" s="71">
        <f t="shared" si="27"/>
      </c>
      <c r="AN17" s="71">
        <f t="shared" si="6"/>
      </c>
      <c r="AO17" s="104">
        <f ca="1">IF(AN17&lt;&gt;"",RANK(AN17,AN$5:INDIRECT(AO$1,TRUE)),"")</f>
      </c>
      <c r="AP17" s="111">
        <f>IF(AND('Raw Data'!N15&lt;&gt;"",'Raw Data'!N15&lt;&gt;0),ROUNDDOWN('Raw Data'!N15,Title!$M$1),"")</f>
      </c>
      <c r="AQ17" s="109">
        <f>IF(AND('Raw Data'!O15&lt;&gt;"",'Raw Data'!O15&lt;&gt;0),'Raw Data'!O15,"")</f>
      </c>
      <c r="AR17" s="97">
        <f>IF(AND(AP17&gt;0,AP17&lt;&gt;""),IF(Title!$K$1=0,ROUNDDOWN((1000*AP$1)/AP17,2),ROUND((1000*AP$1)/AP17,2)),IF(AP17="","",0))</f>
      </c>
      <c r="AS17" s="51">
        <f ca="1">IF(OR(AP17&lt;&gt;"",AQ17&lt;&gt;""),RANK(AT17,AT$5:INDIRECT(AS$1,TRUE)),"")</f>
      </c>
      <c r="AT17" s="71">
        <f t="shared" si="28"/>
      </c>
      <c r="AU17" s="71">
        <f t="shared" si="7"/>
      </c>
      <c r="AV17" s="104">
        <f ca="1">IF(AU17&lt;&gt;"",RANK(AU17,AU$5:INDIRECT(AV$1,TRUE)),"")</f>
      </c>
      <c r="AW17" s="111">
        <f>IF(AND('Raw Data'!P15&lt;&gt;"",'Raw Data'!P15&lt;&gt;0),ROUNDDOWN('Raw Data'!P15,Title!$M$1),"")</f>
      </c>
      <c r="AX17" s="109">
        <f>IF(AND('Raw Data'!Q15&lt;&gt;"",'Raw Data'!Q15&lt;&gt;0),'Raw Data'!Q15,"")</f>
      </c>
      <c r="AY17" s="97">
        <f>IF(AND(AW17&gt;0,AW17&lt;&gt;""),IF(Title!$K$1=0,ROUNDDOWN((1000*AW$1)/AW17,2),ROUND((1000*AW$1)/AW17,2)),IF(AW17="","",0))</f>
      </c>
      <c r="AZ17" s="51">
        <f ca="1">IF(OR(AW17&lt;&gt;"",AX17&lt;&gt;""),RANK(BA17,BA$5:INDIRECT(AZ$1,TRUE)),"")</f>
      </c>
      <c r="BA17" s="71">
        <f t="shared" si="29"/>
      </c>
      <c r="BB17" s="71">
        <f t="shared" si="8"/>
      </c>
      <c r="BC17" s="104">
        <f ca="1">IF(BB17&lt;&gt;"",RANK(BB17,BB$5:INDIRECT(BC$1,TRUE)),"")</f>
      </c>
      <c r="BD17" s="111">
        <f>IF(AND('Raw Data'!R15&lt;&gt;"",'Raw Data'!R15&lt;&gt;0),ROUNDDOWN('Raw Data'!R15,Title!$M$1),"")</f>
      </c>
      <c r="BE17" s="109">
        <f>IF(AND('Raw Data'!S15&lt;&gt;"",'Raw Data'!S15&lt;&gt;0),'Raw Data'!S15,"")</f>
      </c>
      <c r="BF17" s="97">
        <f>IF(AND(BD17&gt;0,BD17&lt;&gt;""),IF(Title!$K$1=0,ROUNDDOWN((1000*BD$1)/BD17,2),ROUND((1000*BD$1)/BD17,2)),IF(BD17="","",0))</f>
      </c>
      <c r="BG17" s="51">
        <f ca="1">IF(OR(BD17&lt;&gt;"",BE17&lt;&gt;""),RANK(BH17,BH$5:INDIRECT(BG$1,TRUE)),"")</f>
      </c>
      <c r="BH17" s="71">
        <f t="shared" si="30"/>
      </c>
      <c r="BI17" s="71">
        <f t="shared" si="9"/>
      </c>
      <c r="BJ17" s="104">
        <f ca="1">IF(BI17&lt;&gt;"",RANK(BI17,BI$5:INDIRECT(BJ$1,TRUE)),"")</f>
      </c>
      <c r="BK17" s="111">
        <f>IF(AND('Raw Data'!T15&lt;&gt;"",'Raw Data'!T15&lt;&gt;0),ROUNDDOWN('Raw Data'!T15,Title!$M$1),"")</f>
      </c>
      <c r="BL17" s="109">
        <f>IF(AND('Raw Data'!U15&lt;&gt;"",'Raw Data'!U15&lt;&gt;0),'Raw Data'!U15,"")</f>
      </c>
      <c r="BM17" s="97">
        <f t="shared" si="31"/>
      </c>
      <c r="BN17" s="51">
        <f ca="1">IF(OR(BK17&lt;&gt;"",BL17&lt;&gt;""),RANK(BO17,BO$5:INDIRECT(BN$1,TRUE)),"")</f>
      </c>
      <c r="BO17" s="71">
        <f t="shared" si="32"/>
      </c>
      <c r="BP17" s="71">
        <f t="shared" si="10"/>
      </c>
      <c r="BQ17" s="104">
        <f ca="1">IF(BP17&lt;&gt;"",RANK(BP17,BP$5:INDIRECT(BQ$1,TRUE)),"")</f>
      </c>
      <c r="BR17" s="111">
        <f>IF(AND('Raw Data'!V15&lt;&gt;"",'Raw Data'!V15&lt;&gt;0),ROUNDDOWN('Raw Data'!V15,Title!$M$1),"")</f>
      </c>
      <c r="BS17" s="109">
        <f>IF(AND('Raw Data'!W15&lt;&gt;"",'Raw Data'!W15&lt;&gt;0),'Raw Data'!W15,"")</f>
      </c>
      <c r="BT17" s="97">
        <f>IF(AND(BR17&gt;0,BR17&lt;&gt;""),IF(Title!$K$1=0,ROUNDDOWN((1000*BR$1)/BR17,2),ROUND((1000*BR$1)/BR17,2)),IF(BR17="","",0))</f>
      </c>
      <c r="BU17" s="51">
        <f ca="1">IF(OR(BR17&lt;&gt;"",BS17&lt;&gt;""),RANK(BV17,BV$5:INDIRECT(BU$1,TRUE)),"")</f>
      </c>
      <c r="BV17" s="71">
        <f t="shared" si="33"/>
      </c>
      <c r="BW17" s="71">
        <f t="shared" si="11"/>
      </c>
      <c r="BX17" s="104">
        <f ca="1">IF(BW17&lt;&gt;"",RANK(BW17,BW$5:INDIRECT(BX$1,TRUE)),"")</f>
      </c>
      <c r="BY17" s="111">
        <f>IF(AND('Raw Data'!X15&lt;&gt;"",'Raw Data'!X15&lt;&gt;0),ROUNDDOWN('Raw Data'!X15,Title!$M$1),"")</f>
      </c>
      <c r="BZ17" s="109">
        <f>IF(AND('Raw Data'!Y15&lt;&gt;"",'Raw Data'!Y15&lt;&gt;0),'Raw Data'!Y15,"")</f>
      </c>
      <c r="CA17" s="97">
        <f>IF(AND(BY17&gt;0,BY17&lt;&gt;""),IF(Title!$K$1=0,ROUNDDOWN((1000*BY$1)/BY17,2),ROUND((1000*BY$1)/BY17,2)),IF(BY17="","",0))</f>
      </c>
      <c r="CB17" s="51">
        <f ca="1">IF(OR(BY17&lt;&gt;"",BZ17&lt;&gt;""),RANK(CC17,CC$5:INDIRECT(CB$1,TRUE)),"")</f>
      </c>
      <c r="CC17" s="71">
        <f t="shared" si="34"/>
      </c>
      <c r="CD17" s="71">
        <f t="shared" si="12"/>
      </c>
      <c r="CE17" s="104">
        <f ca="1">IF(CD17&lt;&gt;"",RANK(CD17,CD$5:INDIRECT(CE$1,TRUE)),"")</f>
      </c>
      <c r="CF17" s="111">
        <f>IF(AND('Raw Data'!Z15&lt;&gt;"",'Raw Data'!Z15&lt;&gt;0),ROUNDDOWN('Raw Data'!Z15,Title!$M$1),"")</f>
      </c>
      <c r="CG17" s="109">
        <f>IF(AND('Raw Data'!AA15&lt;&gt;"",'Raw Data'!AA15&lt;&gt;0),'Raw Data'!AA15,"")</f>
      </c>
      <c r="CH17" s="97">
        <f>IF(AND(CF17&gt;0,CF17&lt;&gt;""),IF(Title!$K$1=0,ROUNDDOWN((1000*CF$1)/CF17,2),ROUND((1000*CF$1)/CF17,2)),IF(CF17="","",0))</f>
      </c>
      <c r="CI17" s="51">
        <f ca="1">IF(OR(CF17&lt;&gt;"",CG17&lt;&gt;""),RANK(CJ17,CJ$5:INDIRECT(CI$1,TRUE)),"")</f>
      </c>
      <c r="CJ17" s="71">
        <f t="shared" si="35"/>
      </c>
      <c r="CK17" s="71">
        <f t="shared" si="13"/>
      </c>
      <c r="CL17" s="104">
        <f ca="1">IF(CK17&lt;&gt;"",RANK(CK17,CK$5:INDIRECT(CL$1,TRUE)),"")</f>
      </c>
      <c r="CM17" s="111">
        <f>IF(AND('Raw Data'!AB15&lt;&gt;"",'Raw Data'!AB15&lt;&gt;0),ROUNDDOWN('Raw Data'!AB15,Title!$M$1),"")</f>
      </c>
      <c r="CN17" s="109">
        <f>IF(AND('Raw Data'!AC15&lt;&gt;"",'Raw Data'!AC15&lt;&gt;0),'Raw Data'!AC15,"")</f>
      </c>
      <c r="CO17" s="97">
        <f>IF(AND(CM17&gt;0,CM17&lt;&gt;""),IF(Title!$K$1=0,ROUNDDOWN((1000*CM$1)/CM17,2),ROUND((1000*CM$1)/CM17,2)),IF(CM17="","",0))</f>
      </c>
      <c r="CP17" s="51">
        <f ca="1">IF(OR(CM17&lt;&gt;"",CN17&lt;&gt;""),RANK(CQ17,CQ$5:INDIRECT(CP$1,TRUE)),"")</f>
      </c>
      <c r="CQ17" s="71">
        <f t="shared" si="36"/>
      </c>
      <c r="CR17" s="71">
        <f t="shared" si="14"/>
      </c>
      <c r="CS17" s="104">
        <f ca="1">IF(CR17&lt;&gt;"",RANK(CR17,CR$5:INDIRECT(CS$1,TRUE)),"")</f>
      </c>
      <c r="CT17" s="111">
        <f>IF(AND('Raw Data'!AD15&lt;&gt;"",'Raw Data'!AD15&lt;&gt;0),ROUNDDOWN('Raw Data'!AD15,Title!$M$1),"")</f>
      </c>
      <c r="CU17" s="109">
        <f>IF(AND('Raw Data'!AE15&lt;&gt;"",'Raw Data'!AE15&lt;&gt;0),'Raw Data'!AE15,"")</f>
      </c>
      <c r="CV17" s="97">
        <f>IF(AND(CT17&gt;0,CT17&lt;&gt;""),IF(Title!$K$1=0,ROUNDDOWN((1000*CT$1)/CT17,2),ROUND((1000*CT$1)/CT17,2)),IF(CT17="","",0))</f>
      </c>
      <c r="CW17" s="51">
        <f ca="1">IF(OR(CT17&lt;&gt;"",CU17&lt;&gt;""),RANK(CX17,CX$5:INDIRECT(CW$1,TRUE)),"")</f>
      </c>
      <c r="CX17" s="71">
        <f t="shared" si="37"/>
      </c>
      <c r="CY17" s="71">
        <f t="shared" si="15"/>
      </c>
      <c r="CZ17" s="104">
        <f ca="1">IF(CY17&lt;&gt;"",RANK(CY17,CY$5:INDIRECT(CZ$1,TRUE)),"")</f>
      </c>
      <c r="DA17" s="111">
        <f>IF(AND('Raw Data'!AF15&lt;&gt;"",'Raw Data'!AF15&lt;&gt;0),ROUNDDOWN('Raw Data'!AF15,Title!$M$1),"")</f>
      </c>
      <c r="DB17" s="109">
        <f>IF(AND('Raw Data'!AG15&lt;&gt;"",'Raw Data'!AG15&lt;&gt;0),'Raw Data'!AG15,"")</f>
      </c>
      <c r="DC17" s="97">
        <f>IF(AND(DA17&gt;0,DA17&lt;&gt;""),IF(Title!$K$1=0,ROUNDDOWN((1000*DA$1)/DA17,2),ROUND((1000*DA$1)/DA17,2)),IF(DA17="","",0))</f>
      </c>
      <c r="DD17" s="51">
        <f ca="1">IF(OR(DA17&lt;&gt;"",DB17&lt;&gt;""),RANK(DE17,DE$5:INDIRECT(DD$1,TRUE)),"")</f>
      </c>
      <c r="DE17" s="71">
        <f t="shared" si="38"/>
      </c>
      <c r="DF17" s="71">
        <f t="shared" si="16"/>
      </c>
      <c r="DG17" s="104">
        <f ca="1">IF(DF17&lt;&gt;"",RANK(DF17,DF$5:INDIRECT(DG$1,TRUE)),"")</f>
      </c>
      <c r="DH17" s="111">
        <f>IF(AND('Raw Data'!AH15&lt;&gt;"",'Raw Data'!AH15&lt;&gt;0),ROUNDDOWN('Raw Data'!AH15,Title!$M$1),"")</f>
      </c>
      <c r="DI17" s="109">
        <f>IF(AND('Raw Data'!AI15&lt;&gt;"",'Raw Data'!AI15&lt;&gt;0),'Raw Data'!AI15,"")</f>
      </c>
      <c r="DJ17" s="97">
        <f>IF(AND(DH17&gt;0,DH17&lt;&gt;""),IF(Title!$K$1=0,ROUNDDOWN((1000*DH$1)/DH17,2),ROUND((1000*DH$1)/DH17,2)),IF(DH17="","",0))</f>
      </c>
      <c r="DK17" s="51">
        <f ca="1">IF(OR(DH17&lt;&gt;"",DI17&lt;&gt;""),RANK(DL17,DL$5:INDIRECT(DK$1,TRUE)),"")</f>
      </c>
      <c r="DL17" s="71">
        <f t="shared" si="39"/>
      </c>
      <c r="DM17" s="71">
        <f t="shared" si="17"/>
      </c>
      <c r="DN17" s="104">
        <f ca="1">IF(DM17&lt;&gt;"",RANK(DM17,DM$5:INDIRECT(DN$1,TRUE)),"")</f>
      </c>
      <c r="DO17" s="111">
        <f>IF(AND('Raw Data'!AJ15&lt;&gt;"",'Raw Data'!AJ15&lt;&gt;0),ROUNDDOWN('Raw Data'!AJ15,Title!$M$1),"")</f>
      </c>
      <c r="DP17" s="109">
        <f>IF(AND('Raw Data'!AK15&lt;&gt;"",'Raw Data'!AK15&lt;&gt;0),'Raw Data'!AK15,"")</f>
      </c>
      <c r="DQ17" s="97">
        <f>IF(AND(DO17&gt;0,DO17&lt;&gt;""),IF(Title!$K$1=0,ROUNDDOWN((1000*DO$1)/DO17,2),ROUND((1000*DO$1)/DO17,2)),IF(DO17="","",0))</f>
      </c>
      <c r="DR17" s="51">
        <f ca="1">IF(OR(DO17&lt;&gt;"",DP17&lt;&gt;""),RANK(DS17,DS$5:INDIRECT(DR$1,TRUE)),"")</f>
      </c>
      <c r="DS17" s="71">
        <f t="shared" si="40"/>
      </c>
      <c r="DT17" s="71">
        <f t="shared" si="18"/>
      </c>
      <c r="DU17" s="104">
        <f ca="1">IF(DT17&lt;&gt;"",RANK(DT17,DT$5:INDIRECT(DU$1,TRUE)),"")</f>
      </c>
      <c r="DV17" s="111">
        <f>IF(AND('Raw Data'!AL15&lt;&gt;"",'Raw Data'!AL15&lt;&gt;0),ROUNDDOWN('Raw Data'!AL15,Title!$M$1),"")</f>
      </c>
      <c r="DW17" s="109">
        <f>IF(AND('Raw Data'!AM15&lt;&gt;"",'Raw Data'!AM15&lt;&gt;0),'Raw Data'!AM15,"")</f>
      </c>
      <c r="DX17" s="97">
        <f>IF(AND(DV17&gt;0,DV17&lt;&gt;""),IF(Title!$K$1=0,ROUNDDOWN((1000*DV$1)/DV17,2),ROUND((1000*DV$1)/DV17,2)),IF(DV17="","",0))</f>
      </c>
      <c r="DY17" s="51">
        <f ca="1">IF(OR(DV17&lt;&gt;"",DW17&lt;&gt;""),RANK(DZ17,DZ$5:INDIRECT(DY$1,TRUE)),"")</f>
      </c>
      <c r="DZ17" s="71">
        <f t="shared" si="41"/>
      </c>
      <c r="EA17" s="71">
        <f t="shared" si="19"/>
      </c>
      <c r="EB17" s="104">
        <f ca="1">IF(EA17&lt;&gt;"",RANK(EA17,EA$5:INDIRECT(EB$1,TRUE)),"")</f>
      </c>
      <c r="EC17" s="111">
        <f>IF(AND('Raw Data'!AN15&lt;&gt;"",'Raw Data'!AN15&lt;&gt;0),ROUNDDOWN('Raw Data'!AN15,Title!$M$1),"")</f>
      </c>
      <c r="ED17" s="109">
        <f>IF(AND('Raw Data'!AO15&lt;&gt;"",'Raw Data'!AO15&lt;&gt;0),'Raw Data'!AO15,"")</f>
      </c>
      <c r="EE17" s="97">
        <f>IF(AND(EC17&gt;0,EC17&lt;&gt;""),IF(Title!$K$1=0,ROUNDDOWN((1000*EC$1)/EC17,2),ROUND((1000*EC$1)/EC17,2)),IF(EC17="","",0))</f>
      </c>
      <c r="EF17" s="51">
        <f ca="1">IF(OR(EC17&lt;&gt;"",ED17&lt;&gt;""),RANK(EG17,EG$5:INDIRECT(EF$1,TRUE)),"")</f>
      </c>
      <c r="EG17" s="71">
        <f t="shared" si="42"/>
      </c>
      <c r="EH17" s="71">
        <f t="shared" si="20"/>
      </c>
      <c r="EI17" s="104">
        <f ca="1">IF(EH17&lt;&gt;"",RANK(EH17,EH$5:INDIRECT(EI$1,TRUE)),"")</f>
      </c>
      <c r="EJ17" s="111">
        <f>IF(AND('Raw Data'!AP15&lt;&gt;"",'Raw Data'!AP15&lt;&gt;0),ROUNDDOWN('Raw Data'!AP15,Title!$M$1),"")</f>
      </c>
      <c r="EK17" s="106">
        <f>IF(AND('Raw Data'!AQ15&lt;&gt;"",'Raw Data'!AQ15&lt;&gt;0),'Raw Data'!AQ15,"")</f>
      </c>
      <c r="EL17" s="97">
        <f>IF(AND(EJ17&gt;0,EJ17&lt;&gt;""),IF(Title!$K$1=0,ROUNDDOWN((1000*EJ$1)/EJ17,2),ROUND((1000*EJ$1)/EJ17,2)),IF(EJ17="","",0))</f>
      </c>
      <c r="EM17" s="51">
        <f ca="1">IF(OR(EJ17&lt;&gt;"",EK17&lt;&gt;""),RANK(EN17,EN$5:INDIRECT(EM$1,TRUE)),"")</f>
      </c>
      <c r="EN17" s="71">
        <f t="shared" si="43"/>
      </c>
      <c r="EO17" s="71">
        <f t="shared" si="21"/>
      </c>
      <c r="EP17" s="104">
        <f ca="1">IF(EO17&lt;&gt;"",RANK(EO17,EO$5:INDIRECT(EP$1,TRUE)),"")</f>
      </c>
      <c r="EQ17" s="51" t="str">
        <f t="shared" si="44"/>
        <v>$ER$17:$FK$17</v>
      </c>
      <c r="ER17" s="71">
        <f t="shared" si="45"/>
        <v>0</v>
      </c>
      <c r="ES17" s="71">
        <f t="shared" si="46"/>
        <v>0</v>
      </c>
      <c r="ET17" s="71">
        <f t="shared" si="47"/>
        <v>0</v>
      </c>
      <c r="EU17" s="71">
        <f t="shared" si="48"/>
        <v>0</v>
      </c>
      <c r="EV17" s="71">
        <f t="shared" si="49"/>
        <v>0</v>
      </c>
      <c r="EW17" s="71">
        <f t="shared" si="50"/>
        <v>0</v>
      </c>
      <c r="EX17" s="71">
        <f t="shared" si="51"/>
        <v>0</v>
      </c>
      <c r="EY17" s="71">
        <f t="shared" si="52"/>
        <v>0</v>
      </c>
      <c r="EZ17" s="71">
        <f t="shared" si="53"/>
        <v>0</v>
      </c>
      <c r="FA17" s="71">
        <f t="shared" si="54"/>
        <v>0</v>
      </c>
      <c r="FB17" s="71">
        <f t="shared" si="55"/>
        <v>0</v>
      </c>
      <c r="FC17" s="71">
        <f t="shared" si="56"/>
        <v>0</v>
      </c>
      <c r="FD17" s="71">
        <f t="shared" si="57"/>
        <v>0</v>
      </c>
      <c r="FE17" s="71">
        <f t="shared" si="58"/>
        <v>0</v>
      </c>
      <c r="FF17" s="71">
        <f t="shared" si="59"/>
        <v>0</v>
      </c>
      <c r="FG17" s="71">
        <f t="shared" si="60"/>
        <v>0</v>
      </c>
      <c r="FH17" s="71">
        <f t="shared" si="61"/>
        <v>0</v>
      </c>
      <c r="FI17" s="71">
        <f t="shared" si="62"/>
        <v>0</v>
      </c>
      <c r="FJ17" s="71">
        <f t="shared" si="63"/>
        <v>0</v>
      </c>
      <c r="FK17" s="71">
        <f t="shared" si="64"/>
        <v>0</v>
      </c>
      <c r="FL17" s="51" t="str">
        <f t="shared" si="65"/>
        <v>$FM$17:$GF$17</v>
      </c>
      <c r="FM17" s="72">
        <f t="shared" si="66"/>
        <v>0</v>
      </c>
      <c r="FN17" s="51">
        <f t="shared" si="67"/>
        <v>0</v>
      </c>
      <c r="FO17" s="51">
        <f t="shared" si="68"/>
        <v>0</v>
      </c>
      <c r="FP17" s="51">
        <f t="shared" si="69"/>
        <v>0</v>
      </c>
      <c r="FQ17" s="51">
        <f t="shared" si="70"/>
        <v>0</v>
      </c>
      <c r="FR17" s="51">
        <f t="shared" si="71"/>
        <v>0</v>
      </c>
      <c r="FS17" s="51">
        <f t="shared" si="72"/>
        <v>0</v>
      </c>
      <c r="FT17" s="51">
        <f t="shared" si="73"/>
        <v>0</v>
      </c>
      <c r="FU17" s="51">
        <f t="shared" si="74"/>
        <v>0</v>
      </c>
      <c r="FV17" s="51">
        <f t="shared" si="75"/>
        <v>0</v>
      </c>
      <c r="FW17" s="51">
        <f t="shared" si="76"/>
        <v>0</v>
      </c>
      <c r="FX17" s="51">
        <f t="shared" si="77"/>
        <v>0</v>
      </c>
      <c r="FY17" s="51">
        <f t="shared" si="78"/>
        <v>0</v>
      </c>
      <c r="FZ17" s="51">
        <f t="shared" si="79"/>
        <v>0</v>
      </c>
      <c r="GA17" s="51">
        <f t="shared" si="80"/>
        <v>0</v>
      </c>
      <c r="GB17" s="51">
        <f t="shared" si="81"/>
        <v>0</v>
      </c>
      <c r="GC17" s="51">
        <f t="shared" si="82"/>
        <v>0</v>
      </c>
      <c r="GD17" s="51">
        <f t="shared" si="83"/>
        <v>0</v>
      </c>
      <c r="GE17" s="51">
        <f t="shared" si="84"/>
        <v>0</v>
      </c>
      <c r="GF17" s="51">
        <f t="shared" si="85"/>
        <v>0</v>
      </c>
      <c r="GG17" s="51" t="str">
        <f t="shared" si="86"/>
        <v>HA17</v>
      </c>
      <c r="GH17" s="71">
        <f>GetDiscardScore($ER17:ER17,GH$1)</f>
        <v>0</v>
      </c>
      <c r="GI17" s="71">
        <f>GetDiscardScore($ER17:ES17,GI$1)</f>
        <v>0</v>
      </c>
      <c r="GJ17" s="71">
        <f>GetDiscardScore($ER17:ET17,GJ$1)</f>
        <v>0</v>
      </c>
      <c r="GK17" s="71">
        <f>GetDiscardScore($ER17:EU17,GK$1)</f>
        <v>0</v>
      </c>
      <c r="GL17" s="71">
        <f>GetDiscardScore($ER17:EV17,GL$1)</f>
        <v>0</v>
      </c>
      <c r="GM17" s="71">
        <f>GetDiscardScore($ER17:EW17,GM$1)</f>
        <v>0</v>
      </c>
      <c r="GN17" s="71">
        <f>GetDiscardScore($ER17:EX17,GN$1)</f>
        <v>0</v>
      </c>
      <c r="GO17" s="71">
        <f>GetDiscardScore($ER17:EY17,GO$1)</f>
        <v>0</v>
      </c>
      <c r="GP17" s="71">
        <f>GetDiscardScore($ER17:EZ17,GP$1)</f>
        <v>0</v>
      </c>
      <c r="GQ17" s="71">
        <f>GetDiscardScore($ER17:FA17,GQ$1)</f>
        <v>0</v>
      </c>
      <c r="GR17" s="71">
        <f>GetDiscardScore($ER17:FB17,GR$1)</f>
        <v>0</v>
      </c>
      <c r="GS17" s="71">
        <f>GetDiscardScore($ER17:FC17,GS$1)</f>
        <v>0</v>
      </c>
      <c r="GT17" s="71">
        <f>GetDiscardScore($ER17:FD17,GT$1)</f>
        <v>0</v>
      </c>
      <c r="GU17" s="71">
        <f>GetDiscardScore($ER17:FE17,GU$1)</f>
        <v>0</v>
      </c>
      <c r="GV17" s="71">
        <f>GetDiscardScore($ER17:FF17,GV$1)</f>
        <v>0</v>
      </c>
      <c r="GW17" s="71">
        <f>GetDiscardScore($ER17:FG17,GW$1)</f>
        <v>0</v>
      </c>
      <c r="GX17" s="71">
        <f>GetDiscardScore($ER17:FH17,GX$1)</f>
        <v>0</v>
      </c>
      <c r="GY17" s="71">
        <f>GetDiscardScore($ER17:FI17,GY$1)</f>
        <v>0</v>
      </c>
      <c r="GZ17" s="71">
        <f>GetDiscardScore($ER17:FJ17,GZ$1)</f>
        <v>0</v>
      </c>
      <c r="HA17" s="71">
        <f>GetDiscardScore($ER17:FK17,HA$1)</f>
        <v>0</v>
      </c>
      <c r="HB17" s="73">
        <f ca="1" t="shared" si="87"/>
      </c>
      <c r="HC17" s="72">
        <f ca="1">IF(HB17&lt;&gt;"",RANK(HB17,HB$5:INDIRECT(HC$1,TRUE),0),"")</f>
      </c>
      <c r="HD17" s="70">
        <f ca="1" t="shared" si="88"/>
      </c>
    </row>
    <row r="18" spans="1:212" s="51" customFormat="1" ht="11.25">
      <c r="A18" s="41">
        <v>14</v>
      </c>
      <c r="B18" s="41">
        <f>IF('Raw Data'!B16&lt;&gt;"",'Raw Data'!B16,"")</f>
      </c>
      <c r="C18" s="51">
        <f>IF('Raw Data'!C16&lt;&gt;"",'Raw Data'!C16,"")</f>
      </c>
      <c r="D18" s="42">
        <f t="shared" si="22"/>
      </c>
      <c r="E18" s="69">
        <f t="shared" si="23"/>
      </c>
      <c r="F18" s="99">
        <f t="shared" si="0"/>
      </c>
      <c r="G18" s="111">
        <f>IF(AND('Raw Data'!D16&lt;&gt;"",'Raw Data'!D16&lt;&gt;0),ROUNDDOWN('Raw Data'!D16,Title!$M$1),"")</f>
      </c>
      <c r="H18" s="109">
        <f>IF(AND('Raw Data'!E16&lt;&gt;"",'Raw Data'!E16&lt;&gt;0),'Raw Data'!E16,"")</f>
      </c>
      <c r="I18" s="97">
        <f>IF(AND(G18&lt;&gt;"",G18&gt;0),IF(Title!$K$1=0,ROUNDDOWN((1000*G$1)/G18,2),ROUND((1000*G$1)/G18,2)),IF(G18="","",0))</f>
      </c>
      <c r="J18" s="51">
        <f ca="1">IF(K18&lt;&gt;0,RANK(K18,K$5:INDIRECT(J$1,TRUE)),"")</f>
      </c>
      <c r="K18" s="71">
        <f t="shared" si="89"/>
        <v>0</v>
      </c>
      <c r="L18" s="71">
        <f t="shared" si="2"/>
      </c>
      <c r="M18" s="104">
        <f ca="1">IF(L18&lt;&gt;"",RANK(L18,L$5:INDIRECT(M$1,TRUE)),"")</f>
      </c>
      <c r="N18" s="111">
        <f>IF(AND('Raw Data'!F16&lt;&gt;"",'Raw Data'!F16&lt;&gt;0),ROUNDDOWN('Raw Data'!F16,Title!$M$1),"")</f>
      </c>
      <c r="O18" s="109">
        <f>IF(AND('Raw Data'!G16&lt;&gt;"",'Raw Data'!G16&lt;&gt;0),'Raw Data'!G16,"")</f>
      </c>
      <c r="P18" s="97">
        <f>IF(AND(N18&gt;0,N18&lt;&gt;""),IF(Title!$K$1=0,ROUNDDOWN((1000*N$1)/N18,2),ROUND((1000*N$1)/N18,2)),IF(N18="","",0))</f>
      </c>
      <c r="Q18" s="51">
        <f ca="1">IF(OR(N18&lt;&gt;"",O18&lt;&gt;""),RANK(R18,R$5:INDIRECT(Q$1,TRUE)),"")</f>
      </c>
      <c r="R18" s="71">
        <f t="shared" si="24"/>
      </c>
      <c r="S18" s="71">
        <f t="shared" si="3"/>
      </c>
      <c r="T18" s="104">
        <f ca="1">IF(S18&lt;&gt;"",RANK(S18,S$5:INDIRECT(T$1,TRUE)),"")</f>
      </c>
      <c r="U18" s="111">
        <f>IF(AND('Raw Data'!H16&lt;&gt;"",'Raw Data'!H16&lt;&gt;0),ROUNDDOWN('Raw Data'!H16,Title!$M$1),"")</f>
      </c>
      <c r="V18" s="109">
        <f>IF(AND('Raw Data'!I16&lt;&gt;"",'Raw Data'!I16&lt;&gt;0),'Raw Data'!I16,"")</f>
      </c>
      <c r="W18" s="97">
        <f>IF(AND(U18&gt;0,U18&lt;&gt;""),IF(Title!$K$1=0,ROUNDDOWN((1000*U$1)/U18,2),ROUND((1000*U$1)/U18,2)),IF(U18="","",0))</f>
      </c>
      <c r="X18" s="51">
        <f ca="1">IF(OR(U18&lt;&gt;"",V18&lt;&gt;""),RANK(Y18,Y$5:INDIRECT(X$1,TRUE)),"")</f>
      </c>
      <c r="Y18" s="71">
        <f t="shared" si="25"/>
      </c>
      <c r="Z18" s="71">
        <f t="shared" si="4"/>
      </c>
      <c r="AA18" s="104">
        <f ca="1">IF(Z18&lt;&gt;"",RANK(Z18,Z$5:INDIRECT(AA$1,TRUE)),"")</f>
      </c>
      <c r="AB18" s="111">
        <f>IF(AND('Raw Data'!J16&lt;&gt;"",'Raw Data'!J16&lt;&gt;0),ROUNDDOWN('Raw Data'!J16,Title!$M$1),"")</f>
      </c>
      <c r="AC18" s="109">
        <f>IF(AND('Raw Data'!K16&lt;&gt;"",'Raw Data'!K16&lt;&gt;0),'Raw Data'!K16,"")</f>
      </c>
      <c r="AD18" s="97">
        <f>IF(AND(AB18&gt;0,AB18&lt;&gt;""),IF(Title!$K$1=0,ROUNDDOWN((1000*AB$1)/AB18,2),ROUND((1000*AB$1)/AB18,2)),IF(AB18="","",0))</f>
      </c>
      <c r="AE18" s="51">
        <f ca="1">IF(OR(AB18&lt;&gt;"",AC18&lt;&gt;""),RANK(AF18,AF$5:INDIRECT(AE$1,TRUE)),"")</f>
      </c>
      <c r="AF18" s="71">
        <f t="shared" si="26"/>
      </c>
      <c r="AG18" s="71">
        <f t="shared" si="5"/>
      </c>
      <c r="AH18" s="104">
        <f ca="1">IF(AG18&lt;&gt;"",RANK(AG18,AG$5:INDIRECT(AH$1,TRUE)),"")</f>
      </c>
      <c r="AI18" s="111">
        <f>IF(AND('Raw Data'!L16&lt;&gt;"",'Raw Data'!L16&lt;&gt;0),ROUNDDOWN('Raw Data'!L16,Title!$M$1),"")</f>
      </c>
      <c r="AJ18" s="109">
        <f>IF(AND('Raw Data'!M16&lt;&gt;"",'Raw Data'!M16&lt;&gt;0),'Raw Data'!M16,"")</f>
      </c>
      <c r="AK18" s="97">
        <f>IF(AND(AI18&gt;0,AI18&lt;&gt;""),IF(Title!$K$1=0,ROUNDDOWN((1000*AI$1)/AI18,2),ROUND((1000*AI$1)/AI18,2)),IF(AI18="","",0))</f>
      </c>
      <c r="AL18" s="51">
        <f ca="1">IF(OR(AI18&lt;&gt;"",AJ18&lt;&gt;""),RANK(AM18,AM$5:INDIRECT(AL$1,TRUE)),"")</f>
      </c>
      <c r="AM18" s="71">
        <f t="shared" si="27"/>
      </c>
      <c r="AN18" s="71">
        <f t="shared" si="6"/>
      </c>
      <c r="AO18" s="104">
        <f ca="1">IF(AN18&lt;&gt;"",RANK(AN18,AN$5:INDIRECT(AO$1,TRUE)),"")</f>
      </c>
      <c r="AP18" s="111">
        <f>IF(AND('Raw Data'!N16&lt;&gt;"",'Raw Data'!N16&lt;&gt;0),ROUNDDOWN('Raw Data'!N16,Title!$M$1),"")</f>
      </c>
      <c r="AQ18" s="109">
        <f>IF(AND('Raw Data'!O16&lt;&gt;"",'Raw Data'!O16&lt;&gt;0),'Raw Data'!O16,"")</f>
      </c>
      <c r="AR18" s="97">
        <f>IF(AND(AP18&gt;0,AP18&lt;&gt;""),IF(Title!$K$1=0,ROUNDDOWN((1000*AP$1)/AP18,2),ROUND((1000*AP$1)/AP18,2)),IF(AP18="","",0))</f>
      </c>
      <c r="AS18" s="51">
        <f ca="1">IF(OR(AP18&lt;&gt;"",AQ18&lt;&gt;""),RANK(AT18,AT$5:INDIRECT(AS$1,TRUE)),"")</f>
      </c>
      <c r="AT18" s="71">
        <f t="shared" si="28"/>
      </c>
      <c r="AU18" s="71">
        <f t="shared" si="7"/>
      </c>
      <c r="AV18" s="104">
        <f ca="1">IF(AU18&lt;&gt;"",RANK(AU18,AU$5:INDIRECT(AV$1,TRUE)),"")</f>
      </c>
      <c r="AW18" s="111">
        <f>IF(AND('Raw Data'!P16&lt;&gt;"",'Raw Data'!P16&lt;&gt;0),ROUNDDOWN('Raw Data'!P16,Title!$M$1),"")</f>
      </c>
      <c r="AX18" s="109">
        <f>IF(AND('Raw Data'!Q16&lt;&gt;"",'Raw Data'!Q16&lt;&gt;0),'Raw Data'!Q16,"")</f>
      </c>
      <c r="AY18" s="97">
        <f>IF(AND(AW18&gt;0,AW18&lt;&gt;""),IF(Title!$K$1=0,ROUNDDOWN((1000*AW$1)/AW18,2),ROUND((1000*AW$1)/AW18,2)),IF(AW18="","",0))</f>
      </c>
      <c r="AZ18" s="51">
        <f ca="1">IF(OR(AW18&lt;&gt;"",AX18&lt;&gt;""),RANK(BA18,BA$5:INDIRECT(AZ$1,TRUE)),"")</f>
      </c>
      <c r="BA18" s="71">
        <f t="shared" si="29"/>
      </c>
      <c r="BB18" s="71">
        <f t="shared" si="8"/>
      </c>
      <c r="BC18" s="104">
        <f ca="1">IF(BB18&lt;&gt;"",RANK(BB18,BB$5:INDIRECT(BC$1,TRUE)),"")</f>
      </c>
      <c r="BD18" s="111">
        <f>IF(AND('Raw Data'!R16&lt;&gt;"",'Raw Data'!R16&lt;&gt;0),ROUNDDOWN('Raw Data'!R16,Title!$M$1),"")</f>
      </c>
      <c r="BE18" s="109">
        <f>IF(AND('Raw Data'!S16&lt;&gt;"",'Raw Data'!S16&lt;&gt;0),'Raw Data'!S16,"")</f>
      </c>
      <c r="BF18" s="97">
        <f>IF(AND(BD18&gt;0,BD18&lt;&gt;""),IF(Title!$K$1=0,ROUNDDOWN((1000*BD$1)/BD18,2),ROUND((1000*BD$1)/BD18,2)),IF(BD18="","",0))</f>
      </c>
      <c r="BG18" s="51">
        <f ca="1">IF(OR(BD18&lt;&gt;"",BE18&lt;&gt;""),RANK(BH18,BH$5:INDIRECT(BG$1,TRUE)),"")</f>
      </c>
      <c r="BH18" s="71">
        <f t="shared" si="30"/>
      </c>
      <c r="BI18" s="71">
        <f t="shared" si="9"/>
      </c>
      <c r="BJ18" s="104">
        <f ca="1">IF(BI18&lt;&gt;"",RANK(BI18,BI$5:INDIRECT(BJ$1,TRUE)),"")</f>
      </c>
      <c r="BK18" s="111">
        <f>IF(AND('Raw Data'!T16&lt;&gt;"",'Raw Data'!T16&lt;&gt;0),ROUNDDOWN('Raw Data'!T16,Title!$M$1),"")</f>
      </c>
      <c r="BL18" s="109">
        <f>IF(AND('Raw Data'!U16&lt;&gt;"",'Raw Data'!U16&lt;&gt;0),'Raw Data'!U16,"")</f>
      </c>
      <c r="BM18" s="97">
        <f t="shared" si="31"/>
      </c>
      <c r="BN18" s="51">
        <f ca="1">IF(OR(BK18&lt;&gt;"",BL18&lt;&gt;""),RANK(BO18,BO$5:INDIRECT(BN$1,TRUE)),"")</f>
      </c>
      <c r="BO18" s="71">
        <f t="shared" si="32"/>
      </c>
      <c r="BP18" s="71">
        <f t="shared" si="10"/>
      </c>
      <c r="BQ18" s="104">
        <f ca="1">IF(BP18&lt;&gt;"",RANK(BP18,BP$5:INDIRECT(BQ$1,TRUE)),"")</f>
      </c>
      <c r="BR18" s="111">
        <f>IF(AND('Raw Data'!V16&lt;&gt;"",'Raw Data'!V16&lt;&gt;0),ROUNDDOWN('Raw Data'!V16,Title!$M$1),"")</f>
      </c>
      <c r="BS18" s="109">
        <f>IF(AND('Raw Data'!W16&lt;&gt;"",'Raw Data'!W16&lt;&gt;0),'Raw Data'!W16,"")</f>
      </c>
      <c r="BT18" s="97">
        <f>IF(AND(BR18&gt;0,BR18&lt;&gt;""),IF(Title!$K$1=0,ROUNDDOWN((1000*BR$1)/BR18,2),ROUND((1000*BR$1)/BR18,2)),IF(BR18="","",0))</f>
      </c>
      <c r="BU18" s="51">
        <f ca="1">IF(OR(BR18&lt;&gt;"",BS18&lt;&gt;""),RANK(BV18,BV$5:INDIRECT(BU$1,TRUE)),"")</f>
      </c>
      <c r="BV18" s="71">
        <f t="shared" si="33"/>
      </c>
      <c r="BW18" s="71">
        <f t="shared" si="11"/>
      </c>
      <c r="BX18" s="104">
        <f ca="1">IF(BW18&lt;&gt;"",RANK(BW18,BW$5:INDIRECT(BX$1,TRUE)),"")</f>
      </c>
      <c r="BY18" s="111">
        <f>IF(AND('Raw Data'!X16&lt;&gt;"",'Raw Data'!X16&lt;&gt;0),ROUNDDOWN('Raw Data'!X16,Title!$M$1),"")</f>
      </c>
      <c r="BZ18" s="109">
        <f>IF(AND('Raw Data'!Y16&lt;&gt;"",'Raw Data'!Y16&lt;&gt;0),'Raw Data'!Y16,"")</f>
      </c>
      <c r="CA18" s="97">
        <f>IF(AND(BY18&gt;0,BY18&lt;&gt;""),IF(Title!$K$1=0,ROUNDDOWN((1000*BY$1)/BY18,2),ROUND((1000*BY$1)/BY18,2)),IF(BY18="","",0))</f>
      </c>
      <c r="CB18" s="51">
        <f ca="1">IF(OR(BY18&lt;&gt;"",BZ18&lt;&gt;""),RANK(CC18,CC$5:INDIRECT(CB$1,TRUE)),"")</f>
      </c>
      <c r="CC18" s="71">
        <f t="shared" si="34"/>
      </c>
      <c r="CD18" s="71">
        <f t="shared" si="12"/>
      </c>
      <c r="CE18" s="104">
        <f ca="1">IF(CD18&lt;&gt;"",RANK(CD18,CD$5:INDIRECT(CE$1,TRUE)),"")</f>
      </c>
      <c r="CF18" s="111">
        <f>IF(AND('Raw Data'!Z16&lt;&gt;"",'Raw Data'!Z16&lt;&gt;0),ROUNDDOWN('Raw Data'!Z16,Title!$M$1),"")</f>
      </c>
      <c r="CG18" s="109">
        <f>IF(AND('Raw Data'!AA16&lt;&gt;"",'Raw Data'!AA16&lt;&gt;0),'Raw Data'!AA16,"")</f>
      </c>
      <c r="CH18" s="97">
        <f>IF(AND(CF18&gt;0,CF18&lt;&gt;""),IF(Title!$K$1=0,ROUNDDOWN((1000*CF$1)/CF18,2),ROUND((1000*CF$1)/CF18,2)),IF(CF18="","",0))</f>
      </c>
      <c r="CI18" s="51">
        <f ca="1">IF(OR(CF18&lt;&gt;"",CG18&lt;&gt;""),RANK(CJ18,CJ$5:INDIRECT(CI$1,TRUE)),"")</f>
      </c>
      <c r="CJ18" s="71">
        <f t="shared" si="35"/>
      </c>
      <c r="CK18" s="71">
        <f t="shared" si="13"/>
      </c>
      <c r="CL18" s="104">
        <f ca="1">IF(CK18&lt;&gt;"",RANK(CK18,CK$5:INDIRECT(CL$1,TRUE)),"")</f>
      </c>
      <c r="CM18" s="111">
        <f>IF(AND('Raw Data'!AB16&lt;&gt;"",'Raw Data'!AB16&lt;&gt;0),ROUNDDOWN('Raw Data'!AB16,Title!$M$1),"")</f>
      </c>
      <c r="CN18" s="109">
        <f>IF(AND('Raw Data'!AC16&lt;&gt;"",'Raw Data'!AC16&lt;&gt;0),'Raw Data'!AC16,"")</f>
      </c>
      <c r="CO18" s="97">
        <f>IF(AND(CM18&gt;0,CM18&lt;&gt;""),IF(Title!$K$1=0,ROUNDDOWN((1000*CM$1)/CM18,2),ROUND((1000*CM$1)/CM18,2)),IF(CM18="","",0))</f>
      </c>
      <c r="CP18" s="51">
        <f ca="1">IF(OR(CM18&lt;&gt;"",CN18&lt;&gt;""),RANK(CQ18,CQ$5:INDIRECT(CP$1,TRUE)),"")</f>
      </c>
      <c r="CQ18" s="71">
        <f t="shared" si="36"/>
      </c>
      <c r="CR18" s="71">
        <f t="shared" si="14"/>
      </c>
      <c r="CS18" s="104">
        <f ca="1">IF(CR18&lt;&gt;"",RANK(CR18,CR$5:INDIRECT(CS$1,TRUE)),"")</f>
      </c>
      <c r="CT18" s="111">
        <f>IF(AND('Raw Data'!AD16&lt;&gt;"",'Raw Data'!AD16&lt;&gt;0),ROUNDDOWN('Raw Data'!AD16,Title!$M$1),"")</f>
      </c>
      <c r="CU18" s="109">
        <f>IF(AND('Raw Data'!AE16&lt;&gt;"",'Raw Data'!AE16&lt;&gt;0),'Raw Data'!AE16,"")</f>
      </c>
      <c r="CV18" s="97">
        <f>IF(AND(CT18&gt;0,CT18&lt;&gt;""),IF(Title!$K$1=0,ROUNDDOWN((1000*CT$1)/CT18,2),ROUND((1000*CT$1)/CT18,2)),IF(CT18="","",0))</f>
      </c>
      <c r="CW18" s="51">
        <f ca="1">IF(OR(CT18&lt;&gt;"",CU18&lt;&gt;""),RANK(CX18,CX$5:INDIRECT(CW$1,TRUE)),"")</f>
      </c>
      <c r="CX18" s="71">
        <f t="shared" si="37"/>
      </c>
      <c r="CY18" s="71">
        <f t="shared" si="15"/>
      </c>
      <c r="CZ18" s="104">
        <f ca="1">IF(CY18&lt;&gt;"",RANK(CY18,CY$5:INDIRECT(CZ$1,TRUE)),"")</f>
      </c>
      <c r="DA18" s="111">
        <f>IF(AND('Raw Data'!AF16&lt;&gt;"",'Raw Data'!AF16&lt;&gt;0),ROUNDDOWN('Raw Data'!AF16,Title!$M$1),"")</f>
      </c>
      <c r="DB18" s="109">
        <f>IF(AND('Raw Data'!AG16&lt;&gt;"",'Raw Data'!AG16&lt;&gt;0),'Raw Data'!AG16,"")</f>
      </c>
      <c r="DC18" s="97">
        <f>IF(AND(DA18&gt;0,DA18&lt;&gt;""),IF(Title!$K$1=0,ROUNDDOWN((1000*DA$1)/DA18,2),ROUND((1000*DA$1)/DA18,2)),IF(DA18="","",0))</f>
      </c>
      <c r="DD18" s="51">
        <f ca="1">IF(OR(DA18&lt;&gt;"",DB18&lt;&gt;""),RANK(DE18,DE$5:INDIRECT(DD$1,TRUE)),"")</f>
      </c>
      <c r="DE18" s="71">
        <f t="shared" si="38"/>
      </c>
      <c r="DF18" s="71">
        <f t="shared" si="16"/>
      </c>
      <c r="DG18" s="104">
        <f ca="1">IF(DF18&lt;&gt;"",RANK(DF18,DF$5:INDIRECT(DG$1,TRUE)),"")</f>
      </c>
      <c r="DH18" s="111">
        <f>IF(AND('Raw Data'!AH16&lt;&gt;"",'Raw Data'!AH16&lt;&gt;0),ROUNDDOWN('Raw Data'!AH16,Title!$M$1),"")</f>
      </c>
      <c r="DI18" s="109">
        <f>IF(AND('Raw Data'!AI16&lt;&gt;"",'Raw Data'!AI16&lt;&gt;0),'Raw Data'!AI16,"")</f>
      </c>
      <c r="DJ18" s="97">
        <f>IF(AND(DH18&gt;0,DH18&lt;&gt;""),IF(Title!$K$1=0,ROUNDDOWN((1000*DH$1)/DH18,2),ROUND((1000*DH$1)/DH18,2)),IF(DH18="","",0))</f>
      </c>
      <c r="DK18" s="51">
        <f ca="1">IF(OR(DH18&lt;&gt;"",DI18&lt;&gt;""),RANK(DL18,DL$5:INDIRECT(DK$1,TRUE)),"")</f>
      </c>
      <c r="DL18" s="71">
        <f t="shared" si="39"/>
      </c>
      <c r="DM18" s="71">
        <f t="shared" si="17"/>
      </c>
      <c r="DN18" s="104">
        <f ca="1">IF(DM18&lt;&gt;"",RANK(DM18,DM$5:INDIRECT(DN$1,TRUE)),"")</f>
      </c>
      <c r="DO18" s="111">
        <f>IF(AND('Raw Data'!AJ16&lt;&gt;"",'Raw Data'!AJ16&lt;&gt;0),ROUNDDOWN('Raw Data'!AJ16,Title!$M$1),"")</f>
      </c>
      <c r="DP18" s="109">
        <f>IF(AND('Raw Data'!AK16&lt;&gt;"",'Raw Data'!AK16&lt;&gt;0),'Raw Data'!AK16,"")</f>
      </c>
      <c r="DQ18" s="97">
        <f>IF(AND(DO18&gt;0,DO18&lt;&gt;""),IF(Title!$K$1=0,ROUNDDOWN((1000*DO$1)/DO18,2),ROUND((1000*DO$1)/DO18,2)),IF(DO18="","",0))</f>
      </c>
      <c r="DR18" s="51">
        <f ca="1">IF(OR(DO18&lt;&gt;"",DP18&lt;&gt;""),RANK(DS18,DS$5:INDIRECT(DR$1,TRUE)),"")</f>
      </c>
      <c r="DS18" s="71">
        <f t="shared" si="40"/>
      </c>
      <c r="DT18" s="71">
        <f t="shared" si="18"/>
      </c>
      <c r="DU18" s="104">
        <f ca="1">IF(DT18&lt;&gt;"",RANK(DT18,DT$5:INDIRECT(DU$1,TRUE)),"")</f>
      </c>
      <c r="DV18" s="111">
        <f>IF(AND('Raw Data'!AL16&lt;&gt;"",'Raw Data'!AL16&lt;&gt;0),ROUNDDOWN('Raw Data'!AL16,Title!$M$1),"")</f>
      </c>
      <c r="DW18" s="109">
        <f>IF(AND('Raw Data'!AM16&lt;&gt;"",'Raw Data'!AM16&lt;&gt;0),'Raw Data'!AM16,"")</f>
      </c>
      <c r="DX18" s="97">
        <f>IF(AND(DV18&gt;0,DV18&lt;&gt;""),IF(Title!$K$1=0,ROUNDDOWN((1000*DV$1)/DV18,2),ROUND((1000*DV$1)/DV18,2)),IF(DV18="","",0))</f>
      </c>
      <c r="DY18" s="51">
        <f ca="1">IF(OR(DV18&lt;&gt;"",DW18&lt;&gt;""),RANK(DZ18,DZ$5:INDIRECT(DY$1,TRUE)),"")</f>
      </c>
      <c r="DZ18" s="71">
        <f t="shared" si="41"/>
      </c>
      <c r="EA18" s="71">
        <f t="shared" si="19"/>
      </c>
      <c r="EB18" s="104">
        <f ca="1">IF(EA18&lt;&gt;"",RANK(EA18,EA$5:INDIRECT(EB$1,TRUE)),"")</f>
      </c>
      <c r="EC18" s="111">
        <f>IF(AND('Raw Data'!AN16&lt;&gt;"",'Raw Data'!AN16&lt;&gt;0),ROUNDDOWN('Raw Data'!AN16,Title!$M$1),"")</f>
      </c>
      <c r="ED18" s="109">
        <f>IF(AND('Raw Data'!AO16&lt;&gt;"",'Raw Data'!AO16&lt;&gt;0),'Raw Data'!AO16,"")</f>
      </c>
      <c r="EE18" s="97">
        <f>IF(AND(EC18&gt;0,EC18&lt;&gt;""),IF(Title!$K$1=0,ROUNDDOWN((1000*EC$1)/EC18,2),ROUND((1000*EC$1)/EC18,2)),IF(EC18="","",0))</f>
      </c>
      <c r="EF18" s="51">
        <f ca="1">IF(OR(EC18&lt;&gt;"",ED18&lt;&gt;""),RANK(EG18,EG$5:INDIRECT(EF$1,TRUE)),"")</f>
      </c>
      <c r="EG18" s="71">
        <f t="shared" si="42"/>
      </c>
      <c r="EH18" s="71">
        <f t="shared" si="20"/>
      </c>
      <c r="EI18" s="104">
        <f ca="1">IF(EH18&lt;&gt;"",RANK(EH18,EH$5:INDIRECT(EI$1,TRUE)),"")</f>
      </c>
      <c r="EJ18" s="111">
        <f>IF(AND('Raw Data'!AP16&lt;&gt;"",'Raw Data'!AP16&lt;&gt;0),ROUNDDOWN('Raw Data'!AP16,Title!$M$1),"")</f>
      </c>
      <c r="EK18" s="106">
        <f>IF(AND('Raw Data'!AQ16&lt;&gt;"",'Raw Data'!AQ16&lt;&gt;0),'Raw Data'!AQ16,"")</f>
      </c>
      <c r="EL18" s="97">
        <f>IF(AND(EJ18&gt;0,EJ18&lt;&gt;""),IF(Title!$K$1=0,ROUNDDOWN((1000*EJ$1)/EJ18,2),ROUND((1000*EJ$1)/EJ18,2)),IF(EJ18="","",0))</f>
      </c>
      <c r="EM18" s="51">
        <f ca="1">IF(OR(EJ18&lt;&gt;"",EK18&lt;&gt;""),RANK(EN18,EN$5:INDIRECT(EM$1,TRUE)),"")</f>
      </c>
      <c r="EN18" s="71">
        <f t="shared" si="43"/>
      </c>
      <c r="EO18" s="71">
        <f t="shared" si="21"/>
      </c>
      <c r="EP18" s="104">
        <f ca="1">IF(EO18&lt;&gt;"",RANK(EO18,EO$5:INDIRECT(EP$1,TRUE)),"")</f>
      </c>
      <c r="EQ18" s="51" t="str">
        <f t="shared" si="44"/>
        <v>$ER$18:$FK$18</v>
      </c>
      <c r="ER18" s="71">
        <f t="shared" si="45"/>
        <v>0</v>
      </c>
      <c r="ES18" s="71">
        <f t="shared" si="46"/>
        <v>0</v>
      </c>
      <c r="ET18" s="71">
        <f t="shared" si="47"/>
        <v>0</v>
      </c>
      <c r="EU18" s="71">
        <f t="shared" si="48"/>
        <v>0</v>
      </c>
      <c r="EV18" s="71">
        <f t="shared" si="49"/>
        <v>0</v>
      </c>
      <c r="EW18" s="71">
        <f t="shared" si="50"/>
        <v>0</v>
      </c>
      <c r="EX18" s="71">
        <f t="shared" si="51"/>
        <v>0</v>
      </c>
      <c r="EY18" s="71">
        <f t="shared" si="52"/>
        <v>0</v>
      </c>
      <c r="EZ18" s="71">
        <f t="shared" si="53"/>
        <v>0</v>
      </c>
      <c r="FA18" s="71">
        <f t="shared" si="54"/>
        <v>0</v>
      </c>
      <c r="FB18" s="71">
        <f t="shared" si="55"/>
        <v>0</v>
      </c>
      <c r="FC18" s="71">
        <f t="shared" si="56"/>
        <v>0</v>
      </c>
      <c r="FD18" s="71">
        <f t="shared" si="57"/>
        <v>0</v>
      </c>
      <c r="FE18" s="71">
        <f t="shared" si="58"/>
        <v>0</v>
      </c>
      <c r="FF18" s="71">
        <f t="shared" si="59"/>
        <v>0</v>
      </c>
      <c r="FG18" s="71">
        <f t="shared" si="60"/>
        <v>0</v>
      </c>
      <c r="FH18" s="71">
        <f t="shared" si="61"/>
        <v>0</v>
      </c>
      <c r="FI18" s="71">
        <f t="shared" si="62"/>
        <v>0</v>
      </c>
      <c r="FJ18" s="71">
        <f t="shared" si="63"/>
        <v>0</v>
      </c>
      <c r="FK18" s="71">
        <f t="shared" si="64"/>
        <v>0</v>
      </c>
      <c r="FL18" s="51" t="str">
        <f t="shared" si="65"/>
        <v>$FM$18:$GF$18</v>
      </c>
      <c r="FM18" s="72">
        <f t="shared" si="66"/>
        <v>0</v>
      </c>
      <c r="FN18" s="51">
        <f t="shared" si="67"/>
        <v>0</v>
      </c>
      <c r="FO18" s="51">
        <f t="shared" si="68"/>
        <v>0</v>
      </c>
      <c r="FP18" s="51">
        <f t="shared" si="69"/>
        <v>0</v>
      </c>
      <c r="FQ18" s="51">
        <f t="shared" si="70"/>
        <v>0</v>
      </c>
      <c r="FR18" s="51">
        <f t="shared" si="71"/>
        <v>0</v>
      </c>
      <c r="FS18" s="51">
        <f t="shared" si="72"/>
        <v>0</v>
      </c>
      <c r="FT18" s="51">
        <f t="shared" si="73"/>
        <v>0</v>
      </c>
      <c r="FU18" s="51">
        <f t="shared" si="74"/>
        <v>0</v>
      </c>
      <c r="FV18" s="51">
        <f t="shared" si="75"/>
        <v>0</v>
      </c>
      <c r="FW18" s="51">
        <f t="shared" si="76"/>
        <v>0</v>
      </c>
      <c r="FX18" s="51">
        <f t="shared" si="77"/>
        <v>0</v>
      </c>
      <c r="FY18" s="51">
        <f t="shared" si="78"/>
        <v>0</v>
      </c>
      <c r="FZ18" s="51">
        <f t="shared" si="79"/>
        <v>0</v>
      </c>
      <c r="GA18" s="51">
        <f t="shared" si="80"/>
        <v>0</v>
      </c>
      <c r="GB18" s="51">
        <f t="shared" si="81"/>
        <v>0</v>
      </c>
      <c r="GC18" s="51">
        <f t="shared" si="82"/>
        <v>0</v>
      </c>
      <c r="GD18" s="51">
        <f t="shared" si="83"/>
        <v>0</v>
      </c>
      <c r="GE18" s="51">
        <f t="shared" si="84"/>
        <v>0</v>
      </c>
      <c r="GF18" s="51">
        <f t="shared" si="85"/>
        <v>0</v>
      </c>
      <c r="GG18" s="51" t="str">
        <f t="shared" si="86"/>
        <v>HA18</v>
      </c>
      <c r="GH18" s="71">
        <f>GetDiscardScore($ER18:ER18,GH$1)</f>
        <v>0</v>
      </c>
      <c r="GI18" s="71">
        <f>GetDiscardScore($ER18:ES18,GI$1)</f>
        <v>0</v>
      </c>
      <c r="GJ18" s="71">
        <f>GetDiscardScore($ER18:ET18,GJ$1)</f>
        <v>0</v>
      </c>
      <c r="GK18" s="71">
        <f>GetDiscardScore($ER18:EU18,GK$1)</f>
        <v>0</v>
      </c>
      <c r="GL18" s="71">
        <f>GetDiscardScore($ER18:EV18,GL$1)</f>
        <v>0</v>
      </c>
      <c r="GM18" s="71">
        <f>GetDiscardScore($ER18:EW18,GM$1)</f>
        <v>0</v>
      </c>
      <c r="GN18" s="71">
        <f>GetDiscardScore($ER18:EX18,GN$1)</f>
        <v>0</v>
      </c>
      <c r="GO18" s="71">
        <f>GetDiscardScore($ER18:EY18,GO$1)</f>
        <v>0</v>
      </c>
      <c r="GP18" s="71">
        <f>GetDiscardScore($ER18:EZ18,GP$1)</f>
        <v>0</v>
      </c>
      <c r="GQ18" s="71">
        <f>GetDiscardScore($ER18:FA18,GQ$1)</f>
        <v>0</v>
      </c>
      <c r="GR18" s="71">
        <f>GetDiscardScore($ER18:FB18,GR$1)</f>
        <v>0</v>
      </c>
      <c r="GS18" s="71">
        <f>GetDiscardScore($ER18:FC18,GS$1)</f>
        <v>0</v>
      </c>
      <c r="GT18" s="71">
        <f>GetDiscardScore($ER18:FD18,GT$1)</f>
        <v>0</v>
      </c>
      <c r="GU18" s="71">
        <f>GetDiscardScore($ER18:FE18,GU$1)</f>
        <v>0</v>
      </c>
      <c r="GV18" s="71">
        <f>GetDiscardScore($ER18:FF18,GV$1)</f>
        <v>0</v>
      </c>
      <c r="GW18" s="71">
        <f>GetDiscardScore($ER18:FG18,GW$1)</f>
        <v>0</v>
      </c>
      <c r="GX18" s="71">
        <f>GetDiscardScore($ER18:FH18,GX$1)</f>
        <v>0</v>
      </c>
      <c r="GY18" s="71">
        <f>GetDiscardScore($ER18:FI18,GY$1)</f>
        <v>0</v>
      </c>
      <c r="GZ18" s="71">
        <f>GetDiscardScore($ER18:FJ18,GZ$1)</f>
        <v>0</v>
      </c>
      <c r="HA18" s="71">
        <f>GetDiscardScore($ER18:FK18,HA$1)</f>
        <v>0</v>
      </c>
      <c r="HB18" s="73">
        <f ca="1" t="shared" si="87"/>
      </c>
      <c r="HC18" s="72">
        <f ca="1">IF(HB18&lt;&gt;"",RANK(HB18,HB$5:INDIRECT(HC$1,TRUE),0),"")</f>
      </c>
      <c r="HD18" s="70">
        <f ca="1" t="shared" si="88"/>
      </c>
    </row>
    <row r="19" spans="1:212" s="51" customFormat="1" ht="11.25">
      <c r="A19" s="41">
        <v>15</v>
      </c>
      <c r="B19" s="41">
        <f>IF('Raw Data'!B17&lt;&gt;"",'Raw Data'!B17,"")</f>
      </c>
      <c r="C19" s="51">
        <f>IF('Raw Data'!C17&lt;&gt;"",'Raw Data'!C17,"")</f>
      </c>
      <c r="D19" s="42">
        <f t="shared" si="22"/>
      </c>
      <c r="E19" s="69">
        <f t="shared" si="23"/>
      </c>
      <c r="F19" s="99">
        <f t="shared" si="0"/>
      </c>
      <c r="G19" s="111">
        <f>IF(AND('Raw Data'!D17&lt;&gt;"",'Raw Data'!D17&lt;&gt;0),ROUNDDOWN('Raw Data'!D17,Title!$M$1),"")</f>
      </c>
      <c r="H19" s="109">
        <f>IF(AND('Raw Data'!E17&lt;&gt;"",'Raw Data'!E17&lt;&gt;0),'Raw Data'!E17,"")</f>
      </c>
      <c r="I19" s="97">
        <f>IF(AND(G19&lt;&gt;"",G19&gt;0),IF(Title!$K$1=0,ROUNDDOWN((1000*G$1)/G19,2),ROUND((1000*G$1)/G19,2)),IF(G19="","",0))</f>
      </c>
      <c r="J19" s="51">
        <f ca="1">IF(K19&lt;&gt;0,RANK(K19,K$5:INDIRECT(J$1,TRUE)),"")</f>
      </c>
      <c r="K19" s="71">
        <f t="shared" si="89"/>
        <v>0</v>
      </c>
      <c r="L19" s="71">
        <f t="shared" si="2"/>
      </c>
      <c r="M19" s="104">
        <f ca="1">IF(L19&lt;&gt;"",RANK(L19,L$5:INDIRECT(M$1,TRUE)),"")</f>
      </c>
      <c r="N19" s="111">
        <f>IF(AND('Raw Data'!F17&lt;&gt;"",'Raw Data'!F17&lt;&gt;0),ROUNDDOWN('Raw Data'!F17,Title!$M$1),"")</f>
      </c>
      <c r="O19" s="109">
        <f>IF(AND('Raw Data'!G17&lt;&gt;"",'Raw Data'!G17&lt;&gt;0),'Raw Data'!G17,"")</f>
      </c>
      <c r="P19" s="97">
        <f>IF(AND(N19&gt;0,N19&lt;&gt;""),IF(Title!$K$1=0,ROUNDDOWN((1000*N$1)/N19,2),ROUND((1000*N$1)/N19,2)),IF(N19="","",0))</f>
      </c>
      <c r="Q19" s="51">
        <f ca="1">IF(OR(N19&lt;&gt;"",O19&lt;&gt;""),RANK(R19,R$5:INDIRECT(Q$1,TRUE)),"")</f>
      </c>
      <c r="R19" s="71">
        <f t="shared" si="24"/>
      </c>
      <c r="S19" s="71">
        <f t="shared" si="3"/>
      </c>
      <c r="T19" s="104">
        <f ca="1">IF(S19&lt;&gt;"",RANK(S19,S$5:INDIRECT(T$1,TRUE)),"")</f>
      </c>
      <c r="U19" s="111">
        <f>IF(AND('Raw Data'!H17&lt;&gt;"",'Raw Data'!H17&lt;&gt;0),ROUNDDOWN('Raw Data'!H17,Title!$M$1),"")</f>
      </c>
      <c r="V19" s="109">
        <f>IF(AND('Raw Data'!I17&lt;&gt;"",'Raw Data'!I17&lt;&gt;0),'Raw Data'!I17,"")</f>
      </c>
      <c r="W19" s="97">
        <f>IF(AND(U19&gt;0,U19&lt;&gt;""),IF(Title!$K$1=0,ROUNDDOWN((1000*U$1)/U19,2),ROUND((1000*U$1)/U19,2)),IF(U19="","",0))</f>
      </c>
      <c r="X19" s="51">
        <f ca="1">IF(OR(U19&lt;&gt;"",V19&lt;&gt;""),RANK(Y19,Y$5:INDIRECT(X$1,TRUE)),"")</f>
      </c>
      <c r="Y19" s="71">
        <f t="shared" si="25"/>
      </c>
      <c r="Z19" s="71">
        <f t="shared" si="4"/>
      </c>
      <c r="AA19" s="104">
        <f ca="1">IF(Z19&lt;&gt;"",RANK(Z19,Z$5:INDIRECT(AA$1,TRUE)),"")</f>
      </c>
      <c r="AB19" s="111">
        <f>IF(AND('Raw Data'!J17&lt;&gt;"",'Raw Data'!J17&lt;&gt;0),ROUNDDOWN('Raw Data'!J17,Title!$M$1),"")</f>
      </c>
      <c r="AC19" s="109">
        <f>IF(AND('Raw Data'!K17&lt;&gt;"",'Raw Data'!K17&lt;&gt;0),'Raw Data'!K17,"")</f>
      </c>
      <c r="AD19" s="97">
        <f>IF(AND(AB19&gt;0,AB19&lt;&gt;""),IF(Title!$K$1=0,ROUNDDOWN((1000*AB$1)/AB19,2),ROUND((1000*AB$1)/AB19,2)),IF(AB19="","",0))</f>
      </c>
      <c r="AE19" s="51">
        <f ca="1">IF(OR(AB19&lt;&gt;"",AC19&lt;&gt;""),RANK(AF19,AF$5:INDIRECT(AE$1,TRUE)),"")</f>
      </c>
      <c r="AF19" s="71">
        <f t="shared" si="26"/>
      </c>
      <c r="AG19" s="71">
        <f t="shared" si="5"/>
      </c>
      <c r="AH19" s="104">
        <f ca="1">IF(AG19&lt;&gt;"",RANK(AG19,AG$5:INDIRECT(AH$1,TRUE)),"")</f>
      </c>
      <c r="AI19" s="111">
        <f>IF(AND('Raw Data'!L17&lt;&gt;"",'Raw Data'!L17&lt;&gt;0),ROUNDDOWN('Raw Data'!L17,Title!$M$1),"")</f>
      </c>
      <c r="AJ19" s="109">
        <f>IF(AND('Raw Data'!M17&lt;&gt;"",'Raw Data'!M17&lt;&gt;0),'Raw Data'!M17,"")</f>
      </c>
      <c r="AK19" s="97">
        <f>IF(AND(AI19&gt;0,AI19&lt;&gt;""),IF(Title!$K$1=0,ROUNDDOWN((1000*AI$1)/AI19,2),ROUND((1000*AI$1)/AI19,2)),IF(AI19="","",0))</f>
      </c>
      <c r="AL19" s="51">
        <f ca="1">IF(OR(AI19&lt;&gt;"",AJ19&lt;&gt;""),RANK(AM19,AM$5:INDIRECT(AL$1,TRUE)),"")</f>
      </c>
      <c r="AM19" s="71">
        <f t="shared" si="27"/>
      </c>
      <c r="AN19" s="71">
        <f t="shared" si="6"/>
      </c>
      <c r="AO19" s="104">
        <f ca="1">IF(AN19&lt;&gt;"",RANK(AN19,AN$5:INDIRECT(AO$1,TRUE)),"")</f>
      </c>
      <c r="AP19" s="111">
        <f>IF(AND('Raw Data'!N17&lt;&gt;"",'Raw Data'!N17&lt;&gt;0),ROUNDDOWN('Raw Data'!N17,Title!$M$1),"")</f>
      </c>
      <c r="AQ19" s="109">
        <f>IF(AND('Raw Data'!O17&lt;&gt;"",'Raw Data'!O17&lt;&gt;0),'Raw Data'!O17,"")</f>
      </c>
      <c r="AR19" s="97">
        <f>IF(AND(AP19&gt;0,AP19&lt;&gt;""),IF(Title!$K$1=0,ROUNDDOWN((1000*AP$1)/AP19,2),ROUND((1000*AP$1)/AP19,2)),IF(AP19="","",0))</f>
      </c>
      <c r="AS19" s="51">
        <f ca="1">IF(OR(AP19&lt;&gt;"",AQ19&lt;&gt;""),RANK(AT19,AT$5:INDIRECT(AS$1,TRUE)),"")</f>
      </c>
      <c r="AT19" s="71">
        <f t="shared" si="28"/>
      </c>
      <c r="AU19" s="71">
        <f t="shared" si="7"/>
      </c>
      <c r="AV19" s="104">
        <f ca="1">IF(AU19&lt;&gt;"",RANK(AU19,AU$5:INDIRECT(AV$1,TRUE)),"")</f>
      </c>
      <c r="AW19" s="111">
        <f>IF(AND('Raw Data'!P17&lt;&gt;"",'Raw Data'!P17&lt;&gt;0),ROUNDDOWN('Raw Data'!P17,Title!$M$1),"")</f>
      </c>
      <c r="AX19" s="109">
        <f>IF(AND('Raw Data'!Q17&lt;&gt;"",'Raw Data'!Q17&lt;&gt;0),'Raw Data'!Q17,"")</f>
      </c>
      <c r="AY19" s="97">
        <f>IF(AND(AW19&gt;0,AW19&lt;&gt;""),IF(Title!$K$1=0,ROUNDDOWN((1000*AW$1)/AW19,2),ROUND((1000*AW$1)/AW19,2)),IF(AW19="","",0))</f>
      </c>
      <c r="AZ19" s="51">
        <f ca="1">IF(OR(AW19&lt;&gt;"",AX19&lt;&gt;""),RANK(BA19,BA$5:INDIRECT(AZ$1,TRUE)),"")</f>
      </c>
      <c r="BA19" s="71">
        <f t="shared" si="29"/>
      </c>
      <c r="BB19" s="71">
        <f t="shared" si="8"/>
      </c>
      <c r="BC19" s="104">
        <f ca="1">IF(BB19&lt;&gt;"",RANK(BB19,BB$5:INDIRECT(BC$1,TRUE)),"")</f>
      </c>
      <c r="BD19" s="111">
        <f>IF(AND('Raw Data'!R17&lt;&gt;"",'Raw Data'!R17&lt;&gt;0),ROUNDDOWN('Raw Data'!R17,Title!$M$1),"")</f>
      </c>
      <c r="BE19" s="109">
        <f>IF(AND('Raw Data'!S17&lt;&gt;"",'Raw Data'!S17&lt;&gt;0),'Raw Data'!S17,"")</f>
      </c>
      <c r="BF19" s="97">
        <f>IF(AND(BD19&gt;0,BD19&lt;&gt;""),IF(Title!$K$1=0,ROUNDDOWN((1000*BD$1)/BD19,2),ROUND((1000*BD$1)/BD19,2)),IF(BD19="","",0))</f>
      </c>
      <c r="BG19" s="51">
        <f ca="1">IF(OR(BD19&lt;&gt;"",BE19&lt;&gt;""),RANK(BH19,BH$5:INDIRECT(BG$1,TRUE)),"")</f>
      </c>
      <c r="BH19" s="71">
        <f t="shared" si="30"/>
      </c>
      <c r="BI19" s="71">
        <f t="shared" si="9"/>
      </c>
      <c r="BJ19" s="104">
        <f ca="1">IF(BI19&lt;&gt;"",RANK(BI19,BI$5:INDIRECT(BJ$1,TRUE)),"")</f>
      </c>
      <c r="BK19" s="111">
        <f>IF(AND('Raw Data'!T17&lt;&gt;"",'Raw Data'!T17&lt;&gt;0),ROUNDDOWN('Raw Data'!T17,Title!$M$1),"")</f>
      </c>
      <c r="BL19" s="109">
        <f>IF(AND('Raw Data'!U17&lt;&gt;"",'Raw Data'!U17&lt;&gt;0),'Raw Data'!U17,"")</f>
      </c>
      <c r="BM19" s="97">
        <f t="shared" si="31"/>
      </c>
      <c r="BN19" s="51">
        <f ca="1">IF(OR(BK19&lt;&gt;"",BL19&lt;&gt;""),RANK(BO19,BO$5:INDIRECT(BN$1,TRUE)),"")</f>
      </c>
      <c r="BO19" s="71">
        <f t="shared" si="32"/>
      </c>
      <c r="BP19" s="71">
        <f t="shared" si="10"/>
      </c>
      <c r="BQ19" s="104">
        <f ca="1">IF(BP19&lt;&gt;"",RANK(BP19,BP$5:INDIRECT(BQ$1,TRUE)),"")</f>
      </c>
      <c r="BR19" s="111">
        <f>IF(AND('Raw Data'!V17&lt;&gt;"",'Raw Data'!V17&lt;&gt;0),ROUNDDOWN('Raw Data'!V17,Title!$M$1),"")</f>
      </c>
      <c r="BS19" s="109">
        <f>IF(AND('Raw Data'!W17&lt;&gt;"",'Raw Data'!W17&lt;&gt;0),'Raw Data'!W17,"")</f>
      </c>
      <c r="BT19" s="97">
        <f>IF(AND(BR19&gt;0,BR19&lt;&gt;""),IF(Title!$K$1=0,ROUNDDOWN((1000*BR$1)/BR19,2),ROUND((1000*BR$1)/BR19,2)),IF(BR19="","",0))</f>
      </c>
      <c r="BU19" s="51">
        <f ca="1">IF(OR(BR19&lt;&gt;"",BS19&lt;&gt;""),RANK(BV19,BV$5:INDIRECT(BU$1,TRUE)),"")</f>
      </c>
      <c r="BV19" s="71">
        <f t="shared" si="33"/>
      </c>
      <c r="BW19" s="71">
        <f t="shared" si="11"/>
      </c>
      <c r="BX19" s="104">
        <f ca="1">IF(BW19&lt;&gt;"",RANK(BW19,BW$5:INDIRECT(BX$1,TRUE)),"")</f>
      </c>
      <c r="BY19" s="111">
        <f>IF(AND('Raw Data'!X17&lt;&gt;"",'Raw Data'!X17&lt;&gt;0),ROUNDDOWN('Raw Data'!X17,Title!$M$1),"")</f>
      </c>
      <c r="BZ19" s="109">
        <f>IF(AND('Raw Data'!Y17&lt;&gt;"",'Raw Data'!Y17&lt;&gt;0),'Raw Data'!Y17,"")</f>
      </c>
      <c r="CA19" s="97">
        <f>IF(AND(BY19&gt;0,BY19&lt;&gt;""),IF(Title!$K$1=0,ROUNDDOWN((1000*BY$1)/BY19,2),ROUND((1000*BY$1)/BY19,2)),IF(BY19="","",0))</f>
      </c>
      <c r="CB19" s="51">
        <f ca="1">IF(OR(BY19&lt;&gt;"",BZ19&lt;&gt;""),RANK(CC19,CC$5:INDIRECT(CB$1,TRUE)),"")</f>
      </c>
      <c r="CC19" s="71">
        <f t="shared" si="34"/>
      </c>
      <c r="CD19" s="71">
        <f t="shared" si="12"/>
      </c>
      <c r="CE19" s="104">
        <f ca="1">IF(CD19&lt;&gt;"",RANK(CD19,CD$5:INDIRECT(CE$1,TRUE)),"")</f>
      </c>
      <c r="CF19" s="111">
        <f>IF(AND('Raw Data'!Z17&lt;&gt;"",'Raw Data'!Z17&lt;&gt;0),ROUNDDOWN('Raw Data'!Z17,Title!$M$1),"")</f>
      </c>
      <c r="CG19" s="109">
        <f>IF(AND('Raw Data'!AA17&lt;&gt;"",'Raw Data'!AA17&lt;&gt;0),'Raw Data'!AA17,"")</f>
      </c>
      <c r="CH19" s="97">
        <f>IF(AND(CF19&gt;0,CF19&lt;&gt;""),IF(Title!$K$1=0,ROUNDDOWN((1000*CF$1)/CF19,2),ROUND((1000*CF$1)/CF19,2)),IF(CF19="","",0))</f>
      </c>
      <c r="CI19" s="51">
        <f ca="1">IF(OR(CF19&lt;&gt;"",CG19&lt;&gt;""),RANK(CJ19,CJ$5:INDIRECT(CI$1,TRUE)),"")</f>
      </c>
      <c r="CJ19" s="71">
        <f t="shared" si="35"/>
      </c>
      <c r="CK19" s="71">
        <f t="shared" si="13"/>
      </c>
      <c r="CL19" s="104">
        <f ca="1">IF(CK19&lt;&gt;"",RANK(CK19,CK$5:INDIRECT(CL$1,TRUE)),"")</f>
      </c>
      <c r="CM19" s="111">
        <f>IF(AND('Raw Data'!AB17&lt;&gt;"",'Raw Data'!AB17&lt;&gt;0),ROUNDDOWN('Raw Data'!AB17,Title!$M$1),"")</f>
      </c>
      <c r="CN19" s="109">
        <f>IF(AND('Raw Data'!AC17&lt;&gt;"",'Raw Data'!AC17&lt;&gt;0),'Raw Data'!AC17,"")</f>
      </c>
      <c r="CO19" s="97">
        <f>IF(AND(CM19&gt;0,CM19&lt;&gt;""),IF(Title!$K$1=0,ROUNDDOWN((1000*CM$1)/CM19,2),ROUND((1000*CM$1)/CM19,2)),IF(CM19="","",0))</f>
      </c>
      <c r="CP19" s="51">
        <f ca="1">IF(OR(CM19&lt;&gt;"",CN19&lt;&gt;""),RANK(CQ19,CQ$5:INDIRECT(CP$1,TRUE)),"")</f>
      </c>
      <c r="CQ19" s="71">
        <f t="shared" si="36"/>
      </c>
      <c r="CR19" s="71">
        <f t="shared" si="14"/>
      </c>
      <c r="CS19" s="104">
        <f ca="1">IF(CR19&lt;&gt;"",RANK(CR19,CR$5:INDIRECT(CS$1,TRUE)),"")</f>
      </c>
      <c r="CT19" s="111">
        <f>IF(AND('Raw Data'!AD17&lt;&gt;"",'Raw Data'!AD17&lt;&gt;0),ROUNDDOWN('Raw Data'!AD17,Title!$M$1),"")</f>
      </c>
      <c r="CU19" s="109">
        <f>IF(AND('Raw Data'!AE17&lt;&gt;"",'Raw Data'!AE17&lt;&gt;0),'Raw Data'!AE17,"")</f>
      </c>
      <c r="CV19" s="97">
        <f>IF(AND(CT19&gt;0,CT19&lt;&gt;""),IF(Title!$K$1=0,ROUNDDOWN((1000*CT$1)/CT19,2),ROUND((1000*CT$1)/CT19,2)),IF(CT19="","",0))</f>
      </c>
      <c r="CW19" s="51">
        <f ca="1">IF(OR(CT19&lt;&gt;"",CU19&lt;&gt;""),RANK(CX19,CX$5:INDIRECT(CW$1,TRUE)),"")</f>
      </c>
      <c r="CX19" s="71">
        <f t="shared" si="37"/>
      </c>
      <c r="CY19" s="71">
        <f t="shared" si="15"/>
      </c>
      <c r="CZ19" s="104">
        <f ca="1">IF(CY19&lt;&gt;"",RANK(CY19,CY$5:INDIRECT(CZ$1,TRUE)),"")</f>
      </c>
      <c r="DA19" s="111">
        <f>IF(AND('Raw Data'!AF17&lt;&gt;"",'Raw Data'!AF17&lt;&gt;0),ROUNDDOWN('Raw Data'!AF17,Title!$M$1),"")</f>
      </c>
      <c r="DB19" s="109">
        <f>IF(AND('Raw Data'!AG17&lt;&gt;"",'Raw Data'!AG17&lt;&gt;0),'Raw Data'!AG17,"")</f>
      </c>
      <c r="DC19" s="97">
        <f>IF(AND(DA19&gt;0,DA19&lt;&gt;""),IF(Title!$K$1=0,ROUNDDOWN((1000*DA$1)/DA19,2),ROUND((1000*DA$1)/DA19,2)),IF(DA19="","",0))</f>
      </c>
      <c r="DD19" s="51">
        <f ca="1">IF(OR(DA19&lt;&gt;"",DB19&lt;&gt;""),RANK(DE19,DE$5:INDIRECT(DD$1,TRUE)),"")</f>
      </c>
      <c r="DE19" s="71">
        <f t="shared" si="38"/>
      </c>
      <c r="DF19" s="71">
        <f t="shared" si="16"/>
      </c>
      <c r="DG19" s="104">
        <f ca="1">IF(DF19&lt;&gt;"",RANK(DF19,DF$5:INDIRECT(DG$1,TRUE)),"")</f>
      </c>
      <c r="DH19" s="111">
        <f>IF(AND('Raw Data'!AH17&lt;&gt;"",'Raw Data'!AH17&lt;&gt;0),ROUNDDOWN('Raw Data'!AH17,Title!$M$1),"")</f>
      </c>
      <c r="DI19" s="109">
        <f>IF(AND('Raw Data'!AI17&lt;&gt;"",'Raw Data'!AI17&lt;&gt;0),'Raw Data'!AI17,"")</f>
      </c>
      <c r="DJ19" s="97">
        <f>IF(AND(DH19&gt;0,DH19&lt;&gt;""),IF(Title!$K$1=0,ROUNDDOWN((1000*DH$1)/DH19,2),ROUND((1000*DH$1)/DH19,2)),IF(DH19="","",0))</f>
      </c>
      <c r="DK19" s="51">
        <f ca="1">IF(OR(DH19&lt;&gt;"",DI19&lt;&gt;""),RANK(DL19,DL$5:INDIRECT(DK$1,TRUE)),"")</f>
      </c>
      <c r="DL19" s="71">
        <f t="shared" si="39"/>
      </c>
      <c r="DM19" s="71">
        <f t="shared" si="17"/>
      </c>
      <c r="DN19" s="104">
        <f ca="1">IF(DM19&lt;&gt;"",RANK(DM19,DM$5:INDIRECT(DN$1,TRUE)),"")</f>
      </c>
      <c r="DO19" s="111">
        <f>IF(AND('Raw Data'!AJ17&lt;&gt;"",'Raw Data'!AJ17&lt;&gt;0),ROUNDDOWN('Raw Data'!AJ17,Title!$M$1),"")</f>
      </c>
      <c r="DP19" s="109">
        <f>IF(AND('Raw Data'!AK17&lt;&gt;"",'Raw Data'!AK17&lt;&gt;0),'Raw Data'!AK17,"")</f>
      </c>
      <c r="DQ19" s="97">
        <f>IF(AND(DO19&gt;0,DO19&lt;&gt;""),IF(Title!$K$1=0,ROUNDDOWN((1000*DO$1)/DO19,2),ROUND((1000*DO$1)/DO19,2)),IF(DO19="","",0))</f>
      </c>
      <c r="DR19" s="51">
        <f ca="1">IF(OR(DO19&lt;&gt;"",DP19&lt;&gt;""),RANK(DS19,DS$5:INDIRECT(DR$1,TRUE)),"")</f>
      </c>
      <c r="DS19" s="71">
        <f t="shared" si="40"/>
      </c>
      <c r="DT19" s="71">
        <f t="shared" si="18"/>
      </c>
      <c r="DU19" s="104">
        <f ca="1">IF(DT19&lt;&gt;"",RANK(DT19,DT$5:INDIRECT(DU$1,TRUE)),"")</f>
      </c>
      <c r="DV19" s="111">
        <f>IF(AND('Raw Data'!AL17&lt;&gt;"",'Raw Data'!AL17&lt;&gt;0),ROUNDDOWN('Raw Data'!AL17,Title!$M$1),"")</f>
      </c>
      <c r="DW19" s="109">
        <f>IF(AND('Raw Data'!AM17&lt;&gt;"",'Raw Data'!AM17&lt;&gt;0),'Raw Data'!AM17,"")</f>
      </c>
      <c r="DX19" s="97">
        <f>IF(AND(DV19&gt;0,DV19&lt;&gt;""),IF(Title!$K$1=0,ROUNDDOWN((1000*DV$1)/DV19,2),ROUND((1000*DV$1)/DV19,2)),IF(DV19="","",0))</f>
      </c>
      <c r="DY19" s="51">
        <f ca="1">IF(OR(DV19&lt;&gt;"",DW19&lt;&gt;""),RANK(DZ19,DZ$5:INDIRECT(DY$1,TRUE)),"")</f>
      </c>
      <c r="DZ19" s="71">
        <f t="shared" si="41"/>
      </c>
      <c r="EA19" s="71">
        <f t="shared" si="19"/>
      </c>
      <c r="EB19" s="104">
        <f ca="1">IF(EA19&lt;&gt;"",RANK(EA19,EA$5:INDIRECT(EB$1,TRUE)),"")</f>
      </c>
      <c r="EC19" s="111">
        <f>IF(AND('Raw Data'!AN17&lt;&gt;"",'Raw Data'!AN17&lt;&gt;0),ROUNDDOWN('Raw Data'!AN17,Title!$M$1),"")</f>
      </c>
      <c r="ED19" s="109">
        <f>IF(AND('Raw Data'!AO17&lt;&gt;"",'Raw Data'!AO17&lt;&gt;0),'Raw Data'!AO17,"")</f>
      </c>
      <c r="EE19" s="97">
        <f>IF(AND(EC19&gt;0,EC19&lt;&gt;""),IF(Title!$K$1=0,ROUNDDOWN((1000*EC$1)/EC19,2),ROUND((1000*EC$1)/EC19,2)),IF(EC19="","",0))</f>
      </c>
      <c r="EF19" s="51">
        <f ca="1">IF(OR(EC19&lt;&gt;"",ED19&lt;&gt;""),RANK(EG19,EG$5:INDIRECT(EF$1,TRUE)),"")</f>
      </c>
      <c r="EG19" s="71">
        <f t="shared" si="42"/>
      </c>
      <c r="EH19" s="71">
        <f t="shared" si="20"/>
      </c>
      <c r="EI19" s="104">
        <f ca="1">IF(EH19&lt;&gt;"",RANK(EH19,EH$5:INDIRECT(EI$1,TRUE)),"")</f>
      </c>
      <c r="EJ19" s="111">
        <f>IF(AND('Raw Data'!AP17&lt;&gt;"",'Raw Data'!AP17&lt;&gt;0),ROUNDDOWN('Raw Data'!AP17,Title!$M$1),"")</f>
      </c>
      <c r="EK19" s="106">
        <f>IF(AND('Raw Data'!AQ17&lt;&gt;"",'Raw Data'!AQ17&lt;&gt;0),'Raw Data'!AQ17,"")</f>
      </c>
      <c r="EL19" s="97">
        <f>IF(AND(EJ19&gt;0,EJ19&lt;&gt;""),IF(Title!$K$1=0,ROUNDDOWN((1000*EJ$1)/EJ19,2),ROUND((1000*EJ$1)/EJ19,2)),IF(EJ19="","",0))</f>
      </c>
      <c r="EM19" s="51">
        <f ca="1">IF(OR(EJ19&lt;&gt;"",EK19&lt;&gt;""),RANK(EN19,EN$5:INDIRECT(EM$1,TRUE)),"")</f>
      </c>
      <c r="EN19" s="71">
        <f t="shared" si="43"/>
      </c>
      <c r="EO19" s="71">
        <f t="shared" si="21"/>
      </c>
      <c r="EP19" s="104">
        <f ca="1">IF(EO19&lt;&gt;"",RANK(EO19,EO$5:INDIRECT(EP$1,TRUE)),"")</f>
      </c>
      <c r="EQ19" s="51" t="str">
        <f t="shared" si="44"/>
        <v>$ER$19:$FK$19</v>
      </c>
      <c r="ER19" s="71">
        <f t="shared" si="45"/>
        <v>0</v>
      </c>
      <c r="ES19" s="71">
        <f t="shared" si="46"/>
        <v>0</v>
      </c>
      <c r="ET19" s="71">
        <f t="shared" si="47"/>
        <v>0</v>
      </c>
      <c r="EU19" s="71">
        <f t="shared" si="48"/>
        <v>0</v>
      </c>
      <c r="EV19" s="71">
        <f t="shared" si="49"/>
        <v>0</v>
      </c>
      <c r="EW19" s="71">
        <f t="shared" si="50"/>
        <v>0</v>
      </c>
      <c r="EX19" s="71">
        <f t="shared" si="51"/>
        <v>0</v>
      </c>
      <c r="EY19" s="71">
        <f t="shared" si="52"/>
        <v>0</v>
      </c>
      <c r="EZ19" s="71">
        <f t="shared" si="53"/>
        <v>0</v>
      </c>
      <c r="FA19" s="71">
        <f t="shared" si="54"/>
        <v>0</v>
      </c>
      <c r="FB19" s="71">
        <f t="shared" si="55"/>
        <v>0</v>
      </c>
      <c r="FC19" s="71">
        <f t="shared" si="56"/>
        <v>0</v>
      </c>
      <c r="FD19" s="71">
        <f t="shared" si="57"/>
        <v>0</v>
      </c>
      <c r="FE19" s="71">
        <f t="shared" si="58"/>
        <v>0</v>
      </c>
      <c r="FF19" s="71">
        <f t="shared" si="59"/>
        <v>0</v>
      </c>
      <c r="FG19" s="71">
        <f t="shared" si="60"/>
        <v>0</v>
      </c>
      <c r="FH19" s="71">
        <f t="shared" si="61"/>
        <v>0</v>
      </c>
      <c r="FI19" s="71">
        <f t="shared" si="62"/>
        <v>0</v>
      </c>
      <c r="FJ19" s="71">
        <f t="shared" si="63"/>
        <v>0</v>
      </c>
      <c r="FK19" s="71">
        <f t="shared" si="64"/>
        <v>0</v>
      </c>
      <c r="FL19" s="51" t="str">
        <f t="shared" si="65"/>
        <v>$FM$19:$GF$19</v>
      </c>
      <c r="FM19" s="72">
        <f t="shared" si="66"/>
        <v>0</v>
      </c>
      <c r="FN19" s="51">
        <f t="shared" si="67"/>
        <v>0</v>
      </c>
      <c r="FO19" s="51">
        <f t="shared" si="68"/>
        <v>0</v>
      </c>
      <c r="FP19" s="51">
        <f t="shared" si="69"/>
        <v>0</v>
      </c>
      <c r="FQ19" s="51">
        <f t="shared" si="70"/>
        <v>0</v>
      </c>
      <c r="FR19" s="51">
        <f t="shared" si="71"/>
        <v>0</v>
      </c>
      <c r="FS19" s="51">
        <f t="shared" si="72"/>
        <v>0</v>
      </c>
      <c r="FT19" s="51">
        <f t="shared" si="73"/>
        <v>0</v>
      </c>
      <c r="FU19" s="51">
        <f t="shared" si="74"/>
        <v>0</v>
      </c>
      <c r="FV19" s="51">
        <f t="shared" si="75"/>
        <v>0</v>
      </c>
      <c r="FW19" s="51">
        <f t="shared" si="76"/>
        <v>0</v>
      </c>
      <c r="FX19" s="51">
        <f t="shared" si="77"/>
        <v>0</v>
      </c>
      <c r="FY19" s="51">
        <f t="shared" si="78"/>
        <v>0</v>
      </c>
      <c r="FZ19" s="51">
        <f t="shared" si="79"/>
        <v>0</v>
      </c>
      <c r="GA19" s="51">
        <f t="shared" si="80"/>
        <v>0</v>
      </c>
      <c r="GB19" s="51">
        <f t="shared" si="81"/>
        <v>0</v>
      </c>
      <c r="GC19" s="51">
        <f t="shared" si="82"/>
        <v>0</v>
      </c>
      <c r="GD19" s="51">
        <f t="shared" si="83"/>
        <v>0</v>
      </c>
      <c r="GE19" s="51">
        <f t="shared" si="84"/>
        <v>0</v>
      </c>
      <c r="GF19" s="51">
        <f t="shared" si="85"/>
        <v>0</v>
      </c>
      <c r="GG19" s="51" t="str">
        <f t="shared" si="86"/>
        <v>HA19</v>
      </c>
      <c r="GH19" s="71">
        <f>GetDiscardScore($ER19:ER19,GH$1)</f>
        <v>0</v>
      </c>
      <c r="GI19" s="71">
        <f>GetDiscardScore($ER19:ES19,GI$1)</f>
        <v>0</v>
      </c>
      <c r="GJ19" s="71">
        <f>GetDiscardScore($ER19:ET19,GJ$1)</f>
        <v>0</v>
      </c>
      <c r="GK19" s="71">
        <f>GetDiscardScore($ER19:EU19,GK$1)</f>
        <v>0</v>
      </c>
      <c r="GL19" s="71">
        <f>GetDiscardScore($ER19:EV19,GL$1)</f>
        <v>0</v>
      </c>
      <c r="GM19" s="71">
        <f>GetDiscardScore($ER19:EW19,GM$1)</f>
        <v>0</v>
      </c>
      <c r="GN19" s="71">
        <f>GetDiscardScore($ER19:EX19,GN$1)</f>
        <v>0</v>
      </c>
      <c r="GO19" s="71">
        <f>GetDiscardScore($ER19:EY19,GO$1)</f>
        <v>0</v>
      </c>
      <c r="GP19" s="71">
        <f>GetDiscardScore($ER19:EZ19,GP$1)</f>
        <v>0</v>
      </c>
      <c r="GQ19" s="71">
        <f>GetDiscardScore($ER19:FA19,GQ$1)</f>
        <v>0</v>
      </c>
      <c r="GR19" s="71">
        <f>GetDiscardScore($ER19:FB19,GR$1)</f>
        <v>0</v>
      </c>
      <c r="GS19" s="71">
        <f>GetDiscardScore($ER19:FC19,GS$1)</f>
        <v>0</v>
      </c>
      <c r="GT19" s="71">
        <f>GetDiscardScore($ER19:FD19,GT$1)</f>
        <v>0</v>
      </c>
      <c r="GU19" s="71">
        <f>GetDiscardScore($ER19:FE19,GU$1)</f>
        <v>0</v>
      </c>
      <c r="GV19" s="71">
        <f>GetDiscardScore($ER19:FF19,GV$1)</f>
        <v>0</v>
      </c>
      <c r="GW19" s="71">
        <f>GetDiscardScore($ER19:FG19,GW$1)</f>
        <v>0</v>
      </c>
      <c r="GX19" s="71">
        <f>GetDiscardScore($ER19:FH19,GX$1)</f>
        <v>0</v>
      </c>
      <c r="GY19" s="71">
        <f>GetDiscardScore($ER19:FI19,GY$1)</f>
        <v>0</v>
      </c>
      <c r="GZ19" s="71">
        <f>GetDiscardScore($ER19:FJ19,GZ$1)</f>
        <v>0</v>
      </c>
      <c r="HA19" s="71">
        <f>GetDiscardScore($ER19:FK19,HA$1)</f>
        <v>0</v>
      </c>
      <c r="HB19" s="73">
        <f ca="1" t="shared" si="87"/>
      </c>
      <c r="HC19" s="72">
        <f ca="1">IF(HB19&lt;&gt;"",RANK(HB19,HB$5:INDIRECT(HC$1,TRUE),0),"")</f>
      </c>
      <c r="HD19" s="70">
        <f ca="1" t="shared" si="88"/>
      </c>
    </row>
    <row r="20" spans="1:212" s="74" customFormat="1" ht="11.25">
      <c r="A20" s="39">
        <v>16</v>
      </c>
      <c r="B20" s="39">
        <f>IF('Raw Data'!B18&lt;&gt;"",'Raw Data'!B18,"")</f>
      </c>
      <c r="C20" s="74">
        <f>IF('Raw Data'!C18&lt;&gt;"",'Raw Data'!C18,"")</f>
      </c>
      <c r="D20" s="40">
        <f t="shared" si="22"/>
      </c>
      <c r="E20" s="75">
        <f t="shared" si="23"/>
      </c>
      <c r="F20" s="100">
        <f t="shared" si="0"/>
      </c>
      <c r="G20" s="114">
        <f>IF(AND('Raw Data'!D18&lt;&gt;"",'Raw Data'!D18&lt;&gt;0),ROUNDDOWN('Raw Data'!D18,Title!$M$1),"")</f>
      </c>
      <c r="H20" s="110">
        <f>IF(AND('Raw Data'!E18&lt;&gt;"",'Raw Data'!E18&lt;&gt;0),'Raw Data'!E18,"")</f>
      </c>
      <c r="I20" s="98">
        <f>IF(AND(G20&lt;&gt;"",G20&gt;0),IF(Title!$K$1=0,ROUNDDOWN((1000*G$1)/G20,2),ROUND((1000*G$1)/G20,2)),IF(G20="","",0))</f>
      </c>
      <c r="J20" s="74">
        <f ca="1">IF(K20&lt;&gt;0,RANK(K20,K$5:INDIRECT(J$1,TRUE)),"")</f>
      </c>
      <c r="K20" s="77">
        <f t="shared" si="89"/>
        <v>0</v>
      </c>
      <c r="L20" s="77">
        <f t="shared" si="2"/>
      </c>
      <c r="M20" s="105">
        <f ca="1">IF(L20&lt;&gt;"",RANK(L20,L$5:INDIRECT(M$1,TRUE)),"")</f>
      </c>
      <c r="N20" s="114">
        <f>IF(AND('Raw Data'!F18&lt;&gt;"",'Raw Data'!F18&lt;&gt;0),ROUNDDOWN('Raw Data'!F18,Title!$M$1),"")</f>
      </c>
      <c r="O20" s="110">
        <f>IF(AND('Raw Data'!G18&lt;&gt;"",'Raw Data'!G18&lt;&gt;0),'Raw Data'!G18,"")</f>
      </c>
      <c r="P20" s="98">
        <f>IF(AND(N20&gt;0,N20&lt;&gt;""),IF(Title!$K$1=0,ROUNDDOWN((1000*N$1)/N20,2),ROUND((1000*N$1)/N20,2)),IF(N20="","",0))</f>
      </c>
      <c r="Q20" s="74">
        <f ca="1">IF(OR(N20&lt;&gt;"",O20&lt;&gt;""),RANK(R20,R$5:INDIRECT(Q$1,TRUE)),"")</f>
      </c>
      <c r="R20" s="77">
        <f t="shared" si="24"/>
      </c>
      <c r="S20" s="77">
        <f t="shared" si="3"/>
      </c>
      <c r="T20" s="105">
        <f ca="1">IF(S20&lt;&gt;"",RANK(S20,S$5:INDIRECT(T$1,TRUE)),"")</f>
      </c>
      <c r="U20" s="114">
        <f>IF(AND('Raw Data'!H18&lt;&gt;"",'Raw Data'!H18&lt;&gt;0),ROUNDDOWN('Raw Data'!H18,Title!$M$1),"")</f>
      </c>
      <c r="V20" s="110">
        <f>IF(AND('Raw Data'!I18&lt;&gt;"",'Raw Data'!I18&lt;&gt;0),'Raw Data'!I18,"")</f>
      </c>
      <c r="W20" s="98">
        <f>IF(AND(U20&gt;0,U20&lt;&gt;""),IF(Title!$K$1=0,ROUNDDOWN((1000*U$1)/U20,2),ROUND((1000*U$1)/U20,2)),IF(U20="","",0))</f>
      </c>
      <c r="X20" s="74">
        <f ca="1">IF(OR(U20&lt;&gt;"",V20&lt;&gt;""),RANK(Y20,Y$5:INDIRECT(X$1,TRUE)),"")</f>
      </c>
      <c r="Y20" s="77">
        <f t="shared" si="25"/>
      </c>
      <c r="Z20" s="77">
        <f t="shared" si="4"/>
      </c>
      <c r="AA20" s="105">
        <f ca="1">IF(Z20&lt;&gt;"",RANK(Z20,Z$5:INDIRECT(AA$1,TRUE)),"")</f>
      </c>
      <c r="AB20" s="114">
        <f>IF(AND('Raw Data'!J18&lt;&gt;"",'Raw Data'!J18&lt;&gt;0),ROUNDDOWN('Raw Data'!J18,Title!$M$1),"")</f>
      </c>
      <c r="AC20" s="110">
        <f>IF(AND('Raw Data'!K18&lt;&gt;"",'Raw Data'!K18&lt;&gt;0),'Raw Data'!K18,"")</f>
      </c>
      <c r="AD20" s="98">
        <f>IF(AND(AB20&gt;0,AB20&lt;&gt;""),IF(Title!$K$1=0,ROUNDDOWN((1000*AB$1)/AB20,2),ROUND((1000*AB$1)/AB20,2)),IF(AB20="","",0))</f>
      </c>
      <c r="AE20" s="74">
        <f ca="1">IF(OR(AB20&lt;&gt;"",AC20&lt;&gt;""),RANK(AF20,AF$5:INDIRECT(AE$1,TRUE)),"")</f>
      </c>
      <c r="AF20" s="77">
        <f t="shared" si="26"/>
      </c>
      <c r="AG20" s="77">
        <f t="shared" si="5"/>
      </c>
      <c r="AH20" s="105">
        <f ca="1">IF(AG20&lt;&gt;"",RANK(AG20,AG$5:INDIRECT(AH$1,TRUE)),"")</f>
      </c>
      <c r="AI20" s="114">
        <f>IF(AND('Raw Data'!L18&lt;&gt;"",'Raw Data'!L18&lt;&gt;0),ROUNDDOWN('Raw Data'!L18,Title!$M$1),"")</f>
      </c>
      <c r="AJ20" s="110">
        <f>IF(AND('Raw Data'!M18&lt;&gt;"",'Raw Data'!M18&lt;&gt;0),'Raw Data'!M18,"")</f>
      </c>
      <c r="AK20" s="98">
        <f>IF(AND(AI20&gt;0,AI20&lt;&gt;""),IF(Title!$K$1=0,ROUNDDOWN((1000*AI$1)/AI20,2),ROUND((1000*AI$1)/AI20,2)),IF(AI20="","",0))</f>
      </c>
      <c r="AL20" s="74">
        <f ca="1">IF(OR(AI20&lt;&gt;"",AJ20&lt;&gt;""),RANK(AM20,AM$5:INDIRECT(AL$1,TRUE)),"")</f>
      </c>
      <c r="AM20" s="77">
        <f t="shared" si="27"/>
      </c>
      <c r="AN20" s="77">
        <f t="shared" si="6"/>
      </c>
      <c r="AO20" s="105">
        <f ca="1">IF(AN20&lt;&gt;"",RANK(AN20,AN$5:INDIRECT(AO$1,TRUE)),"")</f>
      </c>
      <c r="AP20" s="114">
        <f>IF(AND('Raw Data'!N18&lt;&gt;"",'Raw Data'!N18&lt;&gt;0),ROUNDDOWN('Raw Data'!N18,Title!$M$1),"")</f>
      </c>
      <c r="AQ20" s="110">
        <f>IF(AND('Raw Data'!O18&lt;&gt;"",'Raw Data'!O18&lt;&gt;0),'Raw Data'!O18,"")</f>
      </c>
      <c r="AR20" s="98">
        <f>IF(AND(AP20&gt;0,AP20&lt;&gt;""),IF(Title!$K$1=0,ROUNDDOWN((1000*AP$1)/AP20,2),ROUND((1000*AP$1)/AP20,2)),IF(AP20="","",0))</f>
      </c>
      <c r="AS20" s="74">
        <f ca="1">IF(OR(AP20&lt;&gt;"",AQ20&lt;&gt;""),RANK(AT20,AT$5:INDIRECT(AS$1,TRUE)),"")</f>
      </c>
      <c r="AT20" s="77">
        <f t="shared" si="28"/>
      </c>
      <c r="AU20" s="77">
        <f t="shared" si="7"/>
      </c>
      <c r="AV20" s="105">
        <f ca="1">IF(AU20&lt;&gt;"",RANK(AU20,AU$5:INDIRECT(AV$1,TRUE)),"")</f>
      </c>
      <c r="AW20" s="114">
        <f>IF(AND('Raw Data'!P18&lt;&gt;"",'Raw Data'!P18&lt;&gt;0),ROUNDDOWN('Raw Data'!P18,Title!$M$1),"")</f>
      </c>
      <c r="AX20" s="110">
        <f>IF(AND('Raw Data'!Q18&lt;&gt;"",'Raw Data'!Q18&lt;&gt;0),'Raw Data'!Q18,"")</f>
      </c>
      <c r="AY20" s="98">
        <f>IF(AND(AW20&gt;0,AW20&lt;&gt;""),IF(Title!$K$1=0,ROUNDDOWN((1000*AW$1)/AW20,2),ROUND((1000*AW$1)/AW20,2)),IF(AW20="","",0))</f>
      </c>
      <c r="AZ20" s="74">
        <f ca="1">IF(OR(AW20&lt;&gt;"",AX20&lt;&gt;""),RANK(BA20,BA$5:INDIRECT(AZ$1,TRUE)),"")</f>
      </c>
      <c r="BA20" s="77">
        <f t="shared" si="29"/>
      </c>
      <c r="BB20" s="77">
        <f t="shared" si="8"/>
      </c>
      <c r="BC20" s="105">
        <f ca="1">IF(BB20&lt;&gt;"",RANK(BB20,BB$5:INDIRECT(BC$1,TRUE)),"")</f>
      </c>
      <c r="BD20" s="114">
        <f>IF(AND('Raw Data'!R18&lt;&gt;"",'Raw Data'!R18&lt;&gt;0),ROUNDDOWN('Raw Data'!R18,Title!$M$1),"")</f>
      </c>
      <c r="BE20" s="110">
        <f>IF(AND('Raw Data'!S18&lt;&gt;"",'Raw Data'!S18&lt;&gt;0),'Raw Data'!S18,"")</f>
      </c>
      <c r="BF20" s="98">
        <f>IF(AND(BD20&gt;0,BD20&lt;&gt;""),IF(Title!$K$1=0,ROUNDDOWN((1000*BD$1)/BD20,2),ROUND((1000*BD$1)/BD20,2)),IF(BD20="","",0))</f>
      </c>
      <c r="BG20" s="74">
        <f ca="1">IF(OR(BD20&lt;&gt;"",BE20&lt;&gt;""),RANK(BH20,BH$5:INDIRECT(BG$1,TRUE)),"")</f>
      </c>
      <c r="BH20" s="77">
        <f t="shared" si="30"/>
      </c>
      <c r="BI20" s="77">
        <f t="shared" si="9"/>
      </c>
      <c r="BJ20" s="105">
        <f ca="1">IF(BI20&lt;&gt;"",RANK(BI20,BI$5:INDIRECT(BJ$1,TRUE)),"")</f>
      </c>
      <c r="BK20" s="114">
        <f>IF(AND('Raw Data'!T18&lt;&gt;"",'Raw Data'!T18&lt;&gt;0),ROUNDDOWN('Raw Data'!T18,Title!$M$1),"")</f>
      </c>
      <c r="BL20" s="110">
        <f>IF(AND('Raw Data'!U18&lt;&gt;"",'Raw Data'!U18&lt;&gt;0),'Raw Data'!U18,"")</f>
      </c>
      <c r="BM20" s="98">
        <f t="shared" si="31"/>
      </c>
      <c r="BN20" s="74">
        <f ca="1">IF(OR(BK20&lt;&gt;"",BL20&lt;&gt;""),RANK(BO20,BO$5:INDIRECT(BN$1,TRUE)),"")</f>
      </c>
      <c r="BO20" s="77">
        <f t="shared" si="32"/>
      </c>
      <c r="BP20" s="77">
        <f t="shared" si="10"/>
      </c>
      <c r="BQ20" s="105">
        <f ca="1">IF(BP20&lt;&gt;"",RANK(BP20,BP$5:INDIRECT(BQ$1,TRUE)),"")</f>
      </c>
      <c r="BR20" s="114">
        <f>IF(AND('Raw Data'!V18&lt;&gt;"",'Raw Data'!V18&lt;&gt;0),ROUNDDOWN('Raw Data'!V18,Title!$M$1),"")</f>
      </c>
      <c r="BS20" s="110">
        <f>IF(AND('Raw Data'!W18&lt;&gt;"",'Raw Data'!W18&lt;&gt;0),'Raw Data'!W18,"")</f>
      </c>
      <c r="BT20" s="98">
        <f>IF(AND(BR20&gt;0,BR20&lt;&gt;""),IF(Title!$K$1=0,ROUNDDOWN((1000*BR$1)/BR20,2),ROUND((1000*BR$1)/BR20,2)),IF(BR20="","",0))</f>
      </c>
      <c r="BU20" s="74">
        <f ca="1">IF(OR(BR20&lt;&gt;"",BS20&lt;&gt;""),RANK(BV20,BV$5:INDIRECT(BU$1,TRUE)),"")</f>
      </c>
      <c r="BV20" s="77">
        <f t="shared" si="33"/>
      </c>
      <c r="BW20" s="77">
        <f t="shared" si="11"/>
      </c>
      <c r="BX20" s="105">
        <f ca="1">IF(BW20&lt;&gt;"",RANK(BW20,BW$5:INDIRECT(BX$1,TRUE)),"")</f>
      </c>
      <c r="BY20" s="114">
        <f>IF(AND('Raw Data'!X18&lt;&gt;"",'Raw Data'!X18&lt;&gt;0),ROUNDDOWN('Raw Data'!X18,Title!$M$1),"")</f>
      </c>
      <c r="BZ20" s="110">
        <f>IF(AND('Raw Data'!Y18&lt;&gt;"",'Raw Data'!Y18&lt;&gt;0),'Raw Data'!Y18,"")</f>
      </c>
      <c r="CA20" s="98">
        <f>IF(AND(BY20&gt;0,BY20&lt;&gt;""),IF(Title!$K$1=0,ROUNDDOWN((1000*BY$1)/BY20,2),ROUND((1000*BY$1)/BY20,2)),IF(BY20="","",0))</f>
      </c>
      <c r="CB20" s="74">
        <f ca="1">IF(OR(BY20&lt;&gt;"",BZ20&lt;&gt;""),RANK(CC20,CC$5:INDIRECT(CB$1,TRUE)),"")</f>
      </c>
      <c r="CC20" s="77">
        <f t="shared" si="34"/>
      </c>
      <c r="CD20" s="77">
        <f t="shared" si="12"/>
      </c>
      <c r="CE20" s="105">
        <f ca="1">IF(CD20&lt;&gt;"",RANK(CD20,CD$5:INDIRECT(CE$1,TRUE)),"")</f>
      </c>
      <c r="CF20" s="114">
        <f>IF(AND('Raw Data'!Z18&lt;&gt;"",'Raw Data'!Z18&lt;&gt;0),ROUNDDOWN('Raw Data'!Z18,Title!$M$1),"")</f>
      </c>
      <c r="CG20" s="110">
        <f>IF(AND('Raw Data'!AA18&lt;&gt;"",'Raw Data'!AA18&lt;&gt;0),'Raw Data'!AA18,"")</f>
      </c>
      <c r="CH20" s="98">
        <f>IF(AND(CF20&gt;0,CF20&lt;&gt;""),IF(Title!$K$1=0,ROUNDDOWN((1000*CF$1)/CF20,2),ROUND((1000*CF$1)/CF20,2)),IF(CF20="","",0))</f>
      </c>
      <c r="CI20" s="74">
        <f ca="1">IF(OR(CF20&lt;&gt;"",CG20&lt;&gt;""),RANK(CJ20,CJ$5:INDIRECT(CI$1,TRUE)),"")</f>
      </c>
      <c r="CJ20" s="77">
        <f t="shared" si="35"/>
      </c>
      <c r="CK20" s="77">
        <f t="shared" si="13"/>
      </c>
      <c r="CL20" s="105">
        <f ca="1">IF(CK20&lt;&gt;"",RANK(CK20,CK$5:INDIRECT(CL$1,TRUE)),"")</f>
      </c>
      <c r="CM20" s="114">
        <f>IF(AND('Raw Data'!AB18&lt;&gt;"",'Raw Data'!AB18&lt;&gt;0),ROUNDDOWN('Raw Data'!AB18,Title!$M$1),"")</f>
      </c>
      <c r="CN20" s="110">
        <f>IF(AND('Raw Data'!AC18&lt;&gt;"",'Raw Data'!AC18&lt;&gt;0),'Raw Data'!AC18,"")</f>
      </c>
      <c r="CO20" s="98">
        <f>IF(AND(CM20&gt;0,CM20&lt;&gt;""),IF(Title!$K$1=0,ROUNDDOWN((1000*CM$1)/CM20,2),ROUND((1000*CM$1)/CM20,2)),IF(CM20="","",0))</f>
      </c>
      <c r="CP20" s="74">
        <f ca="1">IF(OR(CM20&lt;&gt;"",CN20&lt;&gt;""),RANK(CQ20,CQ$5:INDIRECT(CP$1,TRUE)),"")</f>
      </c>
      <c r="CQ20" s="77">
        <f t="shared" si="36"/>
      </c>
      <c r="CR20" s="77">
        <f t="shared" si="14"/>
      </c>
      <c r="CS20" s="105">
        <f ca="1">IF(CR20&lt;&gt;"",RANK(CR20,CR$5:INDIRECT(CS$1,TRUE)),"")</f>
      </c>
      <c r="CT20" s="114">
        <f>IF(AND('Raw Data'!AD18&lt;&gt;"",'Raw Data'!AD18&lt;&gt;0),ROUNDDOWN('Raw Data'!AD18,Title!$M$1),"")</f>
      </c>
      <c r="CU20" s="110">
        <f>IF(AND('Raw Data'!AE18&lt;&gt;"",'Raw Data'!AE18&lt;&gt;0),'Raw Data'!AE18,"")</f>
      </c>
      <c r="CV20" s="98">
        <f>IF(AND(CT20&gt;0,CT20&lt;&gt;""),IF(Title!$K$1=0,ROUNDDOWN((1000*CT$1)/CT20,2),ROUND((1000*CT$1)/CT20,2)),IF(CT20="","",0))</f>
      </c>
      <c r="CW20" s="74">
        <f ca="1">IF(OR(CT20&lt;&gt;"",CU20&lt;&gt;""),RANK(CX20,CX$5:INDIRECT(CW$1,TRUE)),"")</f>
      </c>
      <c r="CX20" s="77">
        <f t="shared" si="37"/>
      </c>
      <c r="CY20" s="77">
        <f t="shared" si="15"/>
      </c>
      <c r="CZ20" s="105">
        <f ca="1">IF(CY20&lt;&gt;"",RANK(CY20,CY$5:INDIRECT(CZ$1,TRUE)),"")</f>
      </c>
      <c r="DA20" s="114">
        <f>IF(AND('Raw Data'!AF18&lt;&gt;"",'Raw Data'!AF18&lt;&gt;0),ROUNDDOWN('Raw Data'!AF18,Title!$M$1),"")</f>
      </c>
      <c r="DB20" s="110">
        <f>IF(AND('Raw Data'!AG18&lt;&gt;"",'Raw Data'!AG18&lt;&gt;0),'Raw Data'!AG18,"")</f>
      </c>
      <c r="DC20" s="98">
        <f>IF(AND(DA20&gt;0,DA20&lt;&gt;""),IF(Title!$K$1=0,ROUNDDOWN((1000*DA$1)/DA20,2),ROUND((1000*DA$1)/DA20,2)),IF(DA20="","",0))</f>
      </c>
      <c r="DD20" s="74">
        <f ca="1">IF(OR(DA20&lt;&gt;"",DB20&lt;&gt;""),RANK(DE20,DE$5:INDIRECT(DD$1,TRUE)),"")</f>
      </c>
      <c r="DE20" s="77">
        <f t="shared" si="38"/>
      </c>
      <c r="DF20" s="77">
        <f t="shared" si="16"/>
      </c>
      <c r="DG20" s="105">
        <f ca="1">IF(DF20&lt;&gt;"",RANK(DF20,DF$5:INDIRECT(DG$1,TRUE)),"")</f>
      </c>
      <c r="DH20" s="114">
        <f>IF(AND('Raw Data'!AH18&lt;&gt;"",'Raw Data'!AH18&lt;&gt;0),ROUNDDOWN('Raw Data'!AH18,Title!$M$1),"")</f>
      </c>
      <c r="DI20" s="110">
        <f>IF(AND('Raw Data'!AI18&lt;&gt;"",'Raw Data'!AI18&lt;&gt;0),'Raw Data'!AI18,"")</f>
      </c>
      <c r="DJ20" s="98">
        <f>IF(AND(DH20&gt;0,DH20&lt;&gt;""),IF(Title!$K$1=0,ROUNDDOWN((1000*DH$1)/DH20,2),ROUND((1000*DH$1)/DH20,2)),IF(DH20="","",0))</f>
      </c>
      <c r="DK20" s="74">
        <f ca="1">IF(OR(DH20&lt;&gt;"",DI20&lt;&gt;""),RANK(DL20,DL$5:INDIRECT(DK$1,TRUE)),"")</f>
      </c>
      <c r="DL20" s="77">
        <f t="shared" si="39"/>
      </c>
      <c r="DM20" s="77">
        <f t="shared" si="17"/>
      </c>
      <c r="DN20" s="105">
        <f ca="1">IF(DM20&lt;&gt;"",RANK(DM20,DM$5:INDIRECT(DN$1,TRUE)),"")</f>
      </c>
      <c r="DO20" s="114">
        <f>IF(AND('Raw Data'!AJ18&lt;&gt;"",'Raw Data'!AJ18&lt;&gt;0),ROUNDDOWN('Raw Data'!AJ18,Title!$M$1),"")</f>
      </c>
      <c r="DP20" s="110">
        <f>IF(AND('Raw Data'!AK18&lt;&gt;"",'Raw Data'!AK18&lt;&gt;0),'Raw Data'!AK18,"")</f>
      </c>
      <c r="DQ20" s="98">
        <f>IF(AND(DO20&gt;0,DO20&lt;&gt;""),IF(Title!$K$1=0,ROUNDDOWN((1000*DO$1)/DO20,2),ROUND((1000*DO$1)/DO20,2)),IF(DO20="","",0))</f>
      </c>
      <c r="DR20" s="74">
        <f ca="1">IF(OR(DO20&lt;&gt;"",DP20&lt;&gt;""),RANK(DS20,DS$5:INDIRECT(DR$1,TRUE)),"")</f>
      </c>
      <c r="DS20" s="77">
        <f t="shared" si="40"/>
      </c>
      <c r="DT20" s="77">
        <f t="shared" si="18"/>
      </c>
      <c r="DU20" s="105">
        <f ca="1">IF(DT20&lt;&gt;"",RANK(DT20,DT$5:INDIRECT(DU$1,TRUE)),"")</f>
      </c>
      <c r="DV20" s="114">
        <f>IF(AND('Raw Data'!AL18&lt;&gt;"",'Raw Data'!AL18&lt;&gt;0),ROUNDDOWN('Raw Data'!AL18,Title!$M$1),"")</f>
      </c>
      <c r="DW20" s="110">
        <f>IF(AND('Raw Data'!AM18&lt;&gt;"",'Raw Data'!AM18&lt;&gt;0),'Raw Data'!AM18,"")</f>
      </c>
      <c r="DX20" s="98">
        <f>IF(AND(DV20&gt;0,DV20&lt;&gt;""),IF(Title!$K$1=0,ROUNDDOWN((1000*DV$1)/DV20,2),ROUND((1000*DV$1)/DV20,2)),IF(DV20="","",0))</f>
      </c>
      <c r="DY20" s="74">
        <f ca="1">IF(OR(DV20&lt;&gt;"",DW20&lt;&gt;""),RANK(DZ20,DZ$5:INDIRECT(DY$1,TRUE)),"")</f>
      </c>
      <c r="DZ20" s="77">
        <f t="shared" si="41"/>
      </c>
      <c r="EA20" s="77">
        <f t="shared" si="19"/>
      </c>
      <c r="EB20" s="105">
        <f ca="1">IF(EA20&lt;&gt;"",RANK(EA20,EA$5:INDIRECT(EB$1,TRUE)),"")</f>
      </c>
      <c r="EC20" s="114">
        <f>IF(AND('Raw Data'!AN18&lt;&gt;"",'Raw Data'!AN18&lt;&gt;0),ROUNDDOWN('Raw Data'!AN18,Title!$M$1),"")</f>
      </c>
      <c r="ED20" s="110">
        <f>IF(AND('Raw Data'!AO18&lt;&gt;"",'Raw Data'!AO18&lt;&gt;0),'Raw Data'!AO18,"")</f>
      </c>
      <c r="EE20" s="98">
        <f>IF(AND(EC20&gt;0,EC20&lt;&gt;""),IF(Title!$K$1=0,ROUNDDOWN((1000*EC$1)/EC20,2),ROUND((1000*EC$1)/EC20,2)),IF(EC20="","",0))</f>
      </c>
      <c r="EF20" s="74">
        <f ca="1">IF(OR(EC20&lt;&gt;"",ED20&lt;&gt;""),RANK(EG20,EG$5:INDIRECT(EF$1,TRUE)),"")</f>
      </c>
      <c r="EG20" s="77">
        <f t="shared" si="42"/>
      </c>
      <c r="EH20" s="77">
        <f t="shared" si="20"/>
      </c>
      <c r="EI20" s="105">
        <f ca="1">IF(EH20&lt;&gt;"",RANK(EH20,EH$5:INDIRECT(EI$1,TRUE)),"")</f>
      </c>
      <c r="EJ20" s="114">
        <f>IF(AND('Raw Data'!AP18&lt;&gt;"",'Raw Data'!AP18&lt;&gt;0),ROUNDDOWN('Raw Data'!AP18,Title!$M$1),"")</f>
      </c>
      <c r="EK20" s="107">
        <f>IF(AND('Raw Data'!AQ18&lt;&gt;"",'Raw Data'!AQ18&lt;&gt;0),'Raw Data'!AQ18,"")</f>
      </c>
      <c r="EL20" s="98">
        <f>IF(AND(EJ20&gt;0,EJ20&lt;&gt;""),IF(Title!$K$1=0,ROUNDDOWN((1000*EJ$1)/EJ20,2),ROUND((1000*EJ$1)/EJ20,2)),IF(EJ20="","",0))</f>
      </c>
      <c r="EM20" s="74">
        <f ca="1">IF(OR(EJ20&lt;&gt;"",EK20&lt;&gt;""),RANK(EN20,EN$5:INDIRECT(EM$1,TRUE)),"")</f>
      </c>
      <c r="EN20" s="77">
        <f t="shared" si="43"/>
      </c>
      <c r="EO20" s="77">
        <f t="shared" si="21"/>
      </c>
      <c r="EP20" s="105">
        <f ca="1">IF(EO20&lt;&gt;"",RANK(EO20,EO$5:INDIRECT(EP$1,TRUE)),"")</f>
      </c>
      <c r="EQ20" s="74" t="str">
        <f t="shared" si="44"/>
        <v>$ER$20:$FK$20</v>
      </c>
      <c r="ER20" s="77">
        <f t="shared" si="45"/>
        <v>0</v>
      </c>
      <c r="ES20" s="77">
        <f t="shared" si="46"/>
        <v>0</v>
      </c>
      <c r="ET20" s="77">
        <f t="shared" si="47"/>
        <v>0</v>
      </c>
      <c r="EU20" s="77">
        <f t="shared" si="48"/>
        <v>0</v>
      </c>
      <c r="EV20" s="77">
        <f t="shared" si="49"/>
        <v>0</v>
      </c>
      <c r="EW20" s="77">
        <f t="shared" si="50"/>
        <v>0</v>
      </c>
      <c r="EX20" s="77">
        <f t="shared" si="51"/>
        <v>0</v>
      </c>
      <c r="EY20" s="77">
        <f t="shared" si="52"/>
        <v>0</v>
      </c>
      <c r="EZ20" s="77">
        <f t="shared" si="53"/>
        <v>0</v>
      </c>
      <c r="FA20" s="77">
        <f t="shared" si="54"/>
        <v>0</v>
      </c>
      <c r="FB20" s="77">
        <f t="shared" si="55"/>
        <v>0</v>
      </c>
      <c r="FC20" s="77">
        <f t="shared" si="56"/>
        <v>0</v>
      </c>
      <c r="FD20" s="77">
        <f t="shared" si="57"/>
        <v>0</v>
      </c>
      <c r="FE20" s="77">
        <f t="shared" si="58"/>
        <v>0</v>
      </c>
      <c r="FF20" s="77">
        <f t="shared" si="59"/>
        <v>0</v>
      </c>
      <c r="FG20" s="77">
        <f t="shared" si="60"/>
        <v>0</v>
      </c>
      <c r="FH20" s="77">
        <f t="shared" si="61"/>
        <v>0</v>
      </c>
      <c r="FI20" s="77">
        <f t="shared" si="62"/>
        <v>0</v>
      </c>
      <c r="FJ20" s="77">
        <f t="shared" si="63"/>
        <v>0</v>
      </c>
      <c r="FK20" s="77">
        <f t="shared" si="64"/>
        <v>0</v>
      </c>
      <c r="FL20" s="74" t="str">
        <f t="shared" si="65"/>
        <v>$FM$20:$GF$20</v>
      </c>
      <c r="FM20" s="78">
        <f t="shared" si="66"/>
        <v>0</v>
      </c>
      <c r="FN20" s="74">
        <f t="shared" si="67"/>
        <v>0</v>
      </c>
      <c r="FO20" s="74">
        <f t="shared" si="68"/>
        <v>0</v>
      </c>
      <c r="FP20" s="74">
        <f t="shared" si="69"/>
        <v>0</v>
      </c>
      <c r="FQ20" s="74">
        <f t="shared" si="70"/>
        <v>0</v>
      </c>
      <c r="FR20" s="74">
        <f t="shared" si="71"/>
        <v>0</v>
      </c>
      <c r="FS20" s="74">
        <f t="shared" si="72"/>
        <v>0</v>
      </c>
      <c r="FT20" s="74">
        <f t="shared" si="73"/>
        <v>0</v>
      </c>
      <c r="FU20" s="74">
        <f t="shared" si="74"/>
        <v>0</v>
      </c>
      <c r="FV20" s="74">
        <f t="shared" si="75"/>
        <v>0</v>
      </c>
      <c r="FW20" s="74">
        <f t="shared" si="76"/>
        <v>0</v>
      </c>
      <c r="FX20" s="74">
        <f t="shared" si="77"/>
        <v>0</v>
      </c>
      <c r="FY20" s="74">
        <f t="shared" si="78"/>
        <v>0</v>
      </c>
      <c r="FZ20" s="74">
        <f t="shared" si="79"/>
        <v>0</v>
      </c>
      <c r="GA20" s="74">
        <f t="shared" si="80"/>
        <v>0</v>
      </c>
      <c r="GB20" s="74">
        <f t="shared" si="81"/>
        <v>0</v>
      </c>
      <c r="GC20" s="74">
        <f t="shared" si="82"/>
        <v>0</v>
      </c>
      <c r="GD20" s="74">
        <f t="shared" si="83"/>
        <v>0</v>
      </c>
      <c r="GE20" s="74">
        <f t="shared" si="84"/>
        <v>0</v>
      </c>
      <c r="GF20" s="74">
        <f t="shared" si="85"/>
        <v>0</v>
      </c>
      <c r="GG20" s="74" t="str">
        <f t="shared" si="86"/>
        <v>HA20</v>
      </c>
      <c r="GH20" s="77">
        <f>GetDiscardScore($ER20:ER20,GH$1)</f>
        <v>0</v>
      </c>
      <c r="GI20" s="77">
        <f>GetDiscardScore($ER20:ES20,GI$1)</f>
        <v>0</v>
      </c>
      <c r="GJ20" s="77">
        <f>GetDiscardScore($ER20:ET20,GJ$1)</f>
        <v>0</v>
      </c>
      <c r="GK20" s="77">
        <f>GetDiscardScore($ER20:EU20,GK$1)</f>
        <v>0</v>
      </c>
      <c r="GL20" s="77">
        <f>GetDiscardScore($ER20:EV20,GL$1)</f>
        <v>0</v>
      </c>
      <c r="GM20" s="77">
        <f>GetDiscardScore($ER20:EW20,GM$1)</f>
        <v>0</v>
      </c>
      <c r="GN20" s="77">
        <f>GetDiscardScore($ER20:EX20,GN$1)</f>
        <v>0</v>
      </c>
      <c r="GO20" s="77">
        <f>GetDiscardScore($ER20:EY20,GO$1)</f>
        <v>0</v>
      </c>
      <c r="GP20" s="77">
        <f>GetDiscardScore($ER20:EZ20,GP$1)</f>
        <v>0</v>
      </c>
      <c r="GQ20" s="77">
        <f>GetDiscardScore($ER20:FA20,GQ$1)</f>
        <v>0</v>
      </c>
      <c r="GR20" s="77">
        <f>GetDiscardScore($ER20:FB20,GR$1)</f>
        <v>0</v>
      </c>
      <c r="GS20" s="77">
        <f>GetDiscardScore($ER20:FC20,GS$1)</f>
        <v>0</v>
      </c>
      <c r="GT20" s="77">
        <f>GetDiscardScore($ER20:FD20,GT$1)</f>
        <v>0</v>
      </c>
      <c r="GU20" s="77">
        <f>GetDiscardScore($ER20:FE20,GU$1)</f>
        <v>0</v>
      </c>
      <c r="GV20" s="77">
        <f>GetDiscardScore($ER20:FF20,GV$1)</f>
        <v>0</v>
      </c>
      <c r="GW20" s="77">
        <f>GetDiscardScore($ER20:FG20,GW$1)</f>
        <v>0</v>
      </c>
      <c r="GX20" s="77">
        <f>GetDiscardScore($ER20:FH20,GX$1)</f>
        <v>0</v>
      </c>
      <c r="GY20" s="77">
        <f>GetDiscardScore($ER20:FI20,GY$1)</f>
        <v>0</v>
      </c>
      <c r="GZ20" s="77">
        <f>GetDiscardScore($ER20:FJ20,GZ$1)</f>
        <v>0</v>
      </c>
      <c r="HA20" s="77">
        <f>GetDiscardScore($ER20:FK20,HA$1)</f>
        <v>0</v>
      </c>
      <c r="HB20" s="79">
        <f ca="1" t="shared" si="87"/>
      </c>
      <c r="HC20" s="78">
        <f ca="1">IF(HB20&lt;&gt;"",RANK(HB20,HB$5:INDIRECT(HC$1,TRUE),0),"")</f>
      </c>
      <c r="HD20" s="76">
        <f ca="1" t="shared" si="88"/>
      </c>
    </row>
    <row r="21" spans="1:212" s="74" customFormat="1" ht="11.25">
      <c r="A21" s="39">
        <v>17</v>
      </c>
      <c r="B21" s="39">
        <f>IF('Raw Data'!B19&lt;&gt;"",'Raw Data'!B19,"")</f>
      </c>
      <c r="C21" s="74">
        <f>IF('Raw Data'!C19&lt;&gt;"",'Raw Data'!C19,"")</f>
      </c>
      <c r="D21" s="40">
        <f t="shared" si="22"/>
      </c>
      <c r="E21" s="75">
        <f t="shared" si="23"/>
      </c>
      <c r="F21" s="100">
        <f t="shared" si="0"/>
      </c>
      <c r="G21" s="114">
        <f>IF(AND('Raw Data'!D19&lt;&gt;"",'Raw Data'!D19&lt;&gt;0),ROUNDDOWN('Raw Data'!D19,Title!$M$1),"")</f>
      </c>
      <c r="H21" s="110">
        <f>IF(AND('Raw Data'!E19&lt;&gt;"",'Raw Data'!E19&lt;&gt;0),'Raw Data'!E19,"")</f>
      </c>
      <c r="I21" s="98">
        <f>IF(AND(G21&lt;&gt;"",G21&gt;0),IF(Title!$K$1=0,ROUNDDOWN((1000*G$1)/G21,2),ROUND((1000*G$1)/G21,2)),IF(G21="","",0))</f>
      </c>
      <c r="J21" s="74">
        <f ca="1">IF(K21&lt;&gt;0,RANK(K21,K$5:INDIRECT(J$1,TRUE)),"")</f>
      </c>
      <c r="K21" s="77">
        <f t="shared" si="89"/>
        <v>0</v>
      </c>
      <c r="L21" s="77">
        <f t="shared" si="2"/>
      </c>
      <c r="M21" s="105">
        <f ca="1">IF(L21&lt;&gt;"",RANK(L21,L$5:INDIRECT(M$1,TRUE)),"")</f>
      </c>
      <c r="N21" s="114">
        <f>IF(AND('Raw Data'!F19&lt;&gt;"",'Raw Data'!F19&lt;&gt;0),ROUNDDOWN('Raw Data'!F19,Title!$M$1),"")</f>
      </c>
      <c r="O21" s="110">
        <f>IF(AND('Raw Data'!G19&lt;&gt;"",'Raw Data'!G19&lt;&gt;0),'Raw Data'!G19,"")</f>
      </c>
      <c r="P21" s="98">
        <f>IF(AND(N21&gt;0,N21&lt;&gt;""),IF(Title!$K$1=0,ROUNDDOWN((1000*N$1)/N21,2),ROUND((1000*N$1)/N21,2)),IF(N21="","",0))</f>
      </c>
      <c r="Q21" s="74">
        <f ca="1">IF(OR(N21&lt;&gt;"",O21&lt;&gt;""),RANK(R21,R$5:INDIRECT(Q$1,TRUE)),"")</f>
      </c>
      <c r="R21" s="77">
        <f t="shared" si="24"/>
      </c>
      <c r="S21" s="77">
        <f t="shared" si="3"/>
      </c>
      <c r="T21" s="105">
        <f ca="1">IF(S21&lt;&gt;"",RANK(S21,S$5:INDIRECT(T$1,TRUE)),"")</f>
      </c>
      <c r="U21" s="114">
        <f>IF(AND('Raw Data'!H19&lt;&gt;"",'Raw Data'!H19&lt;&gt;0),ROUNDDOWN('Raw Data'!H19,Title!$M$1),"")</f>
      </c>
      <c r="V21" s="110">
        <f>IF(AND('Raw Data'!I19&lt;&gt;"",'Raw Data'!I19&lt;&gt;0),'Raw Data'!I19,"")</f>
      </c>
      <c r="W21" s="98">
        <f>IF(AND(U21&gt;0,U21&lt;&gt;""),IF(Title!$K$1=0,ROUNDDOWN((1000*U$1)/U21,2),ROUND((1000*U$1)/U21,2)),IF(U21="","",0))</f>
      </c>
      <c r="X21" s="74">
        <f ca="1">IF(OR(U21&lt;&gt;"",V21&lt;&gt;""),RANK(Y21,Y$5:INDIRECT(X$1,TRUE)),"")</f>
      </c>
      <c r="Y21" s="77">
        <f t="shared" si="25"/>
      </c>
      <c r="Z21" s="77">
        <f t="shared" si="4"/>
      </c>
      <c r="AA21" s="105">
        <f ca="1">IF(Z21&lt;&gt;"",RANK(Z21,Z$5:INDIRECT(AA$1,TRUE)),"")</f>
      </c>
      <c r="AB21" s="114">
        <f>IF(AND('Raw Data'!J19&lt;&gt;"",'Raw Data'!J19&lt;&gt;0),ROUNDDOWN('Raw Data'!J19,Title!$M$1),"")</f>
      </c>
      <c r="AC21" s="110">
        <f>IF(AND('Raw Data'!K19&lt;&gt;"",'Raw Data'!K19&lt;&gt;0),'Raw Data'!K19,"")</f>
      </c>
      <c r="AD21" s="98">
        <f>IF(AND(AB21&gt;0,AB21&lt;&gt;""),IF(Title!$K$1=0,ROUNDDOWN((1000*AB$1)/AB21,2),ROUND((1000*AB$1)/AB21,2)),IF(AB21="","",0))</f>
      </c>
      <c r="AE21" s="74">
        <f ca="1">IF(OR(AB21&lt;&gt;"",AC21&lt;&gt;""),RANK(AF21,AF$5:INDIRECT(AE$1,TRUE)),"")</f>
      </c>
      <c r="AF21" s="77">
        <f t="shared" si="26"/>
      </c>
      <c r="AG21" s="77">
        <f t="shared" si="5"/>
      </c>
      <c r="AH21" s="105">
        <f ca="1">IF(AG21&lt;&gt;"",RANK(AG21,AG$5:INDIRECT(AH$1,TRUE)),"")</f>
      </c>
      <c r="AI21" s="114">
        <f>IF(AND('Raw Data'!L19&lt;&gt;"",'Raw Data'!L19&lt;&gt;0),ROUNDDOWN('Raw Data'!L19,Title!$M$1),"")</f>
      </c>
      <c r="AJ21" s="110">
        <f>IF(AND('Raw Data'!M19&lt;&gt;"",'Raw Data'!M19&lt;&gt;0),'Raw Data'!M19,"")</f>
      </c>
      <c r="AK21" s="98">
        <f>IF(AND(AI21&gt;0,AI21&lt;&gt;""),IF(Title!$K$1=0,ROUNDDOWN((1000*AI$1)/AI21,2),ROUND((1000*AI$1)/AI21,2)),IF(AI21="","",0))</f>
      </c>
      <c r="AL21" s="74">
        <f ca="1">IF(OR(AI21&lt;&gt;"",AJ21&lt;&gt;""),RANK(AM21,AM$5:INDIRECT(AL$1,TRUE)),"")</f>
      </c>
      <c r="AM21" s="77">
        <f t="shared" si="27"/>
      </c>
      <c r="AN21" s="77">
        <f t="shared" si="6"/>
      </c>
      <c r="AO21" s="105">
        <f ca="1">IF(AN21&lt;&gt;"",RANK(AN21,AN$5:INDIRECT(AO$1,TRUE)),"")</f>
      </c>
      <c r="AP21" s="114">
        <f>IF(AND('Raw Data'!N19&lt;&gt;"",'Raw Data'!N19&lt;&gt;0),ROUNDDOWN('Raw Data'!N19,Title!$M$1),"")</f>
      </c>
      <c r="AQ21" s="110">
        <f>IF(AND('Raw Data'!O19&lt;&gt;"",'Raw Data'!O19&lt;&gt;0),'Raw Data'!O19,"")</f>
      </c>
      <c r="AR21" s="98">
        <f>IF(AND(AP21&gt;0,AP21&lt;&gt;""),IF(Title!$K$1=0,ROUNDDOWN((1000*AP$1)/AP21,2),ROUND((1000*AP$1)/AP21,2)),IF(AP21="","",0))</f>
      </c>
      <c r="AS21" s="74">
        <f ca="1">IF(OR(AP21&lt;&gt;"",AQ21&lt;&gt;""),RANK(AT21,AT$5:INDIRECT(AS$1,TRUE)),"")</f>
      </c>
      <c r="AT21" s="77">
        <f t="shared" si="28"/>
      </c>
      <c r="AU21" s="77">
        <f t="shared" si="7"/>
      </c>
      <c r="AV21" s="105">
        <f ca="1">IF(AU21&lt;&gt;"",RANK(AU21,AU$5:INDIRECT(AV$1,TRUE)),"")</f>
      </c>
      <c r="AW21" s="114">
        <f>IF(AND('Raw Data'!P19&lt;&gt;"",'Raw Data'!P19&lt;&gt;0),ROUNDDOWN('Raw Data'!P19,Title!$M$1),"")</f>
      </c>
      <c r="AX21" s="110">
        <f>IF(AND('Raw Data'!Q19&lt;&gt;"",'Raw Data'!Q19&lt;&gt;0),'Raw Data'!Q19,"")</f>
      </c>
      <c r="AY21" s="98">
        <f>IF(AND(AW21&gt;0,AW21&lt;&gt;""),IF(Title!$K$1=0,ROUNDDOWN((1000*AW$1)/AW21,2),ROUND((1000*AW$1)/AW21,2)),IF(AW21="","",0))</f>
      </c>
      <c r="AZ21" s="74">
        <f ca="1">IF(OR(AW21&lt;&gt;"",AX21&lt;&gt;""),RANK(BA21,BA$5:INDIRECT(AZ$1,TRUE)),"")</f>
      </c>
      <c r="BA21" s="77">
        <f t="shared" si="29"/>
      </c>
      <c r="BB21" s="77">
        <f t="shared" si="8"/>
      </c>
      <c r="BC21" s="105">
        <f ca="1">IF(BB21&lt;&gt;"",RANK(BB21,BB$5:INDIRECT(BC$1,TRUE)),"")</f>
      </c>
      <c r="BD21" s="114">
        <f>IF(AND('Raw Data'!R19&lt;&gt;"",'Raw Data'!R19&lt;&gt;0),ROUNDDOWN('Raw Data'!R19,Title!$M$1),"")</f>
      </c>
      <c r="BE21" s="110">
        <f>IF(AND('Raw Data'!S19&lt;&gt;"",'Raw Data'!S19&lt;&gt;0),'Raw Data'!S19,"")</f>
      </c>
      <c r="BF21" s="98">
        <f>IF(AND(BD21&gt;0,BD21&lt;&gt;""),IF(Title!$K$1=0,ROUNDDOWN((1000*BD$1)/BD21,2),ROUND((1000*BD$1)/BD21,2)),IF(BD21="","",0))</f>
      </c>
      <c r="BG21" s="74">
        <f ca="1">IF(OR(BD21&lt;&gt;"",BE21&lt;&gt;""),RANK(BH21,BH$5:INDIRECT(BG$1,TRUE)),"")</f>
      </c>
      <c r="BH21" s="77">
        <f t="shared" si="30"/>
      </c>
      <c r="BI21" s="77">
        <f t="shared" si="9"/>
      </c>
      <c r="BJ21" s="105">
        <f ca="1">IF(BI21&lt;&gt;"",RANK(BI21,BI$5:INDIRECT(BJ$1,TRUE)),"")</f>
      </c>
      <c r="BK21" s="114">
        <f>IF(AND('Raw Data'!T19&lt;&gt;"",'Raw Data'!T19&lt;&gt;0),ROUNDDOWN('Raw Data'!T19,Title!$M$1),"")</f>
      </c>
      <c r="BL21" s="110">
        <f>IF(AND('Raw Data'!U19&lt;&gt;"",'Raw Data'!U19&lt;&gt;0),'Raw Data'!U19,"")</f>
      </c>
      <c r="BM21" s="98">
        <f t="shared" si="31"/>
      </c>
      <c r="BN21" s="74">
        <f ca="1">IF(OR(BK21&lt;&gt;"",BL21&lt;&gt;""),RANK(BO21,BO$5:INDIRECT(BN$1,TRUE)),"")</f>
      </c>
      <c r="BO21" s="77">
        <f t="shared" si="32"/>
      </c>
      <c r="BP21" s="77">
        <f t="shared" si="10"/>
      </c>
      <c r="BQ21" s="105">
        <f ca="1">IF(BP21&lt;&gt;"",RANK(BP21,BP$5:INDIRECT(BQ$1,TRUE)),"")</f>
      </c>
      <c r="BR21" s="114">
        <f>IF(AND('Raw Data'!V19&lt;&gt;"",'Raw Data'!V19&lt;&gt;0),ROUNDDOWN('Raw Data'!V19,Title!$M$1),"")</f>
      </c>
      <c r="BS21" s="110">
        <f>IF(AND('Raw Data'!W19&lt;&gt;"",'Raw Data'!W19&lt;&gt;0),'Raw Data'!W19,"")</f>
      </c>
      <c r="BT21" s="98">
        <f>IF(AND(BR21&gt;0,BR21&lt;&gt;""),IF(Title!$K$1=0,ROUNDDOWN((1000*BR$1)/BR21,2),ROUND((1000*BR$1)/BR21,2)),IF(BR21="","",0))</f>
      </c>
      <c r="BU21" s="74">
        <f ca="1">IF(OR(BR21&lt;&gt;"",BS21&lt;&gt;""),RANK(BV21,BV$5:INDIRECT(BU$1,TRUE)),"")</f>
      </c>
      <c r="BV21" s="77">
        <f t="shared" si="33"/>
      </c>
      <c r="BW21" s="77">
        <f t="shared" si="11"/>
      </c>
      <c r="BX21" s="105">
        <f ca="1">IF(BW21&lt;&gt;"",RANK(BW21,BW$5:INDIRECT(BX$1,TRUE)),"")</f>
      </c>
      <c r="BY21" s="114">
        <f>IF(AND('Raw Data'!X19&lt;&gt;"",'Raw Data'!X19&lt;&gt;0),ROUNDDOWN('Raw Data'!X19,Title!$M$1),"")</f>
      </c>
      <c r="BZ21" s="110">
        <f>IF(AND('Raw Data'!Y19&lt;&gt;"",'Raw Data'!Y19&lt;&gt;0),'Raw Data'!Y19,"")</f>
      </c>
      <c r="CA21" s="98">
        <f>IF(AND(BY21&gt;0,BY21&lt;&gt;""),IF(Title!$K$1=0,ROUNDDOWN((1000*BY$1)/BY21,2),ROUND((1000*BY$1)/BY21,2)),IF(BY21="","",0))</f>
      </c>
      <c r="CB21" s="74">
        <f ca="1">IF(OR(BY21&lt;&gt;"",BZ21&lt;&gt;""),RANK(CC21,CC$5:INDIRECT(CB$1,TRUE)),"")</f>
      </c>
      <c r="CC21" s="77">
        <f t="shared" si="34"/>
      </c>
      <c r="CD21" s="77">
        <f t="shared" si="12"/>
      </c>
      <c r="CE21" s="105">
        <f ca="1">IF(CD21&lt;&gt;"",RANK(CD21,CD$5:INDIRECT(CE$1,TRUE)),"")</f>
      </c>
      <c r="CF21" s="114">
        <f>IF(AND('Raw Data'!Z19&lt;&gt;"",'Raw Data'!Z19&lt;&gt;0),ROUNDDOWN('Raw Data'!Z19,Title!$M$1),"")</f>
      </c>
      <c r="CG21" s="110">
        <f>IF(AND('Raw Data'!AA19&lt;&gt;"",'Raw Data'!AA19&lt;&gt;0),'Raw Data'!AA19,"")</f>
      </c>
      <c r="CH21" s="98">
        <f>IF(AND(CF21&gt;0,CF21&lt;&gt;""),IF(Title!$K$1=0,ROUNDDOWN((1000*CF$1)/CF21,2),ROUND((1000*CF$1)/CF21,2)),IF(CF21="","",0))</f>
      </c>
      <c r="CI21" s="74">
        <f ca="1">IF(OR(CF21&lt;&gt;"",CG21&lt;&gt;""),RANK(CJ21,CJ$5:INDIRECT(CI$1,TRUE)),"")</f>
      </c>
      <c r="CJ21" s="77">
        <f t="shared" si="35"/>
      </c>
      <c r="CK21" s="77">
        <f t="shared" si="13"/>
      </c>
      <c r="CL21" s="105">
        <f ca="1">IF(CK21&lt;&gt;"",RANK(CK21,CK$5:INDIRECT(CL$1,TRUE)),"")</f>
      </c>
      <c r="CM21" s="114">
        <f>IF(AND('Raw Data'!AB19&lt;&gt;"",'Raw Data'!AB19&lt;&gt;0),ROUNDDOWN('Raw Data'!AB19,Title!$M$1),"")</f>
      </c>
      <c r="CN21" s="110">
        <f>IF(AND('Raw Data'!AC19&lt;&gt;"",'Raw Data'!AC19&lt;&gt;0),'Raw Data'!AC19,"")</f>
      </c>
      <c r="CO21" s="98">
        <f>IF(AND(CM21&gt;0,CM21&lt;&gt;""),IF(Title!$K$1=0,ROUNDDOWN((1000*CM$1)/CM21,2),ROUND((1000*CM$1)/CM21,2)),IF(CM21="","",0))</f>
      </c>
      <c r="CP21" s="74">
        <f ca="1">IF(OR(CM21&lt;&gt;"",CN21&lt;&gt;""),RANK(CQ21,CQ$5:INDIRECT(CP$1,TRUE)),"")</f>
      </c>
      <c r="CQ21" s="77">
        <f t="shared" si="36"/>
      </c>
      <c r="CR21" s="77">
        <f t="shared" si="14"/>
      </c>
      <c r="CS21" s="105">
        <f ca="1">IF(CR21&lt;&gt;"",RANK(CR21,CR$5:INDIRECT(CS$1,TRUE)),"")</f>
      </c>
      <c r="CT21" s="114">
        <f>IF(AND('Raw Data'!AD19&lt;&gt;"",'Raw Data'!AD19&lt;&gt;0),ROUNDDOWN('Raw Data'!AD19,Title!$M$1),"")</f>
      </c>
      <c r="CU21" s="110">
        <f>IF(AND('Raw Data'!AE19&lt;&gt;"",'Raw Data'!AE19&lt;&gt;0),'Raw Data'!AE19,"")</f>
      </c>
      <c r="CV21" s="98">
        <f>IF(AND(CT21&gt;0,CT21&lt;&gt;""),IF(Title!$K$1=0,ROUNDDOWN((1000*CT$1)/CT21,2),ROUND((1000*CT$1)/CT21,2)),IF(CT21="","",0))</f>
      </c>
      <c r="CW21" s="74">
        <f ca="1">IF(OR(CT21&lt;&gt;"",CU21&lt;&gt;""),RANK(CX21,CX$5:INDIRECT(CW$1,TRUE)),"")</f>
      </c>
      <c r="CX21" s="77">
        <f t="shared" si="37"/>
      </c>
      <c r="CY21" s="77">
        <f t="shared" si="15"/>
      </c>
      <c r="CZ21" s="105">
        <f ca="1">IF(CY21&lt;&gt;"",RANK(CY21,CY$5:INDIRECT(CZ$1,TRUE)),"")</f>
      </c>
      <c r="DA21" s="114">
        <f>IF(AND('Raw Data'!AF19&lt;&gt;"",'Raw Data'!AF19&lt;&gt;0),ROUNDDOWN('Raw Data'!AF19,Title!$M$1),"")</f>
      </c>
      <c r="DB21" s="110">
        <f>IF(AND('Raw Data'!AG19&lt;&gt;"",'Raw Data'!AG19&lt;&gt;0),'Raw Data'!AG19,"")</f>
      </c>
      <c r="DC21" s="98">
        <f>IF(AND(DA21&gt;0,DA21&lt;&gt;""),IF(Title!$K$1=0,ROUNDDOWN((1000*DA$1)/DA21,2),ROUND((1000*DA$1)/DA21,2)),IF(DA21="","",0))</f>
      </c>
      <c r="DD21" s="74">
        <f ca="1">IF(OR(DA21&lt;&gt;"",DB21&lt;&gt;""),RANK(DE21,DE$5:INDIRECT(DD$1,TRUE)),"")</f>
      </c>
      <c r="DE21" s="77">
        <f t="shared" si="38"/>
      </c>
      <c r="DF21" s="77">
        <f t="shared" si="16"/>
      </c>
      <c r="DG21" s="105">
        <f ca="1">IF(DF21&lt;&gt;"",RANK(DF21,DF$5:INDIRECT(DG$1,TRUE)),"")</f>
      </c>
      <c r="DH21" s="114">
        <f>IF(AND('Raw Data'!AH19&lt;&gt;"",'Raw Data'!AH19&lt;&gt;0),ROUNDDOWN('Raw Data'!AH19,Title!$M$1),"")</f>
      </c>
      <c r="DI21" s="110">
        <f>IF(AND('Raw Data'!AI19&lt;&gt;"",'Raw Data'!AI19&lt;&gt;0),'Raw Data'!AI19,"")</f>
      </c>
      <c r="DJ21" s="98">
        <f>IF(AND(DH21&gt;0,DH21&lt;&gt;""),IF(Title!$K$1=0,ROUNDDOWN((1000*DH$1)/DH21,2),ROUND((1000*DH$1)/DH21,2)),IF(DH21="","",0))</f>
      </c>
      <c r="DK21" s="74">
        <f ca="1">IF(OR(DH21&lt;&gt;"",DI21&lt;&gt;""),RANK(DL21,DL$5:INDIRECT(DK$1,TRUE)),"")</f>
      </c>
      <c r="DL21" s="77">
        <f t="shared" si="39"/>
      </c>
      <c r="DM21" s="77">
        <f t="shared" si="17"/>
      </c>
      <c r="DN21" s="105">
        <f ca="1">IF(DM21&lt;&gt;"",RANK(DM21,DM$5:INDIRECT(DN$1,TRUE)),"")</f>
      </c>
      <c r="DO21" s="114">
        <f>IF(AND('Raw Data'!AJ19&lt;&gt;"",'Raw Data'!AJ19&lt;&gt;0),ROUNDDOWN('Raw Data'!AJ19,Title!$M$1),"")</f>
      </c>
      <c r="DP21" s="110">
        <f>IF(AND('Raw Data'!AK19&lt;&gt;"",'Raw Data'!AK19&lt;&gt;0),'Raw Data'!AK19,"")</f>
      </c>
      <c r="DQ21" s="98">
        <f>IF(AND(DO21&gt;0,DO21&lt;&gt;""),IF(Title!$K$1=0,ROUNDDOWN((1000*DO$1)/DO21,2),ROUND((1000*DO$1)/DO21,2)),IF(DO21="","",0))</f>
      </c>
      <c r="DR21" s="74">
        <f ca="1">IF(OR(DO21&lt;&gt;"",DP21&lt;&gt;""),RANK(DS21,DS$5:INDIRECT(DR$1,TRUE)),"")</f>
      </c>
      <c r="DS21" s="77">
        <f t="shared" si="40"/>
      </c>
      <c r="DT21" s="77">
        <f t="shared" si="18"/>
      </c>
      <c r="DU21" s="105">
        <f ca="1">IF(DT21&lt;&gt;"",RANK(DT21,DT$5:INDIRECT(DU$1,TRUE)),"")</f>
      </c>
      <c r="DV21" s="114">
        <f>IF(AND('Raw Data'!AL19&lt;&gt;"",'Raw Data'!AL19&lt;&gt;0),ROUNDDOWN('Raw Data'!AL19,Title!$M$1),"")</f>
      </c>
      <c r="DW21" s="110">
        <f>IF(AND('Raw Data'!AM19&lt;&gt;"",'Raw Data'!AM19&lt;&gt;0),'Raw Data'!AM19,"")</f>
      </c>
      <c r="DX21" s="98">
        <f>IF(AND(DV21&gt;0,DV21&lt;&gt;""),IF(Title!$K$1=0,ROUNDDOWN((1000*DV$1)/DV21,2),ROUND((1000*DV$1)/DV21,2)),IF(DV21="","",0))</f>
      </c>
      <c r="DY21" s="74">
        <f ca="1">IF(OR(DV21&lt;&gt;"",DW21&lt;&gt;""),RANK(DZ21,DZ$5:INDIRECT(DY$1,TRUE)),"")</f>
      </c>
      <c r="DZ21" s="77">
        <f t="shared" si="41"/>
      </c>
      <c r="EA21" s="77">
        <f t="shared" si="19"/>
      </c>
      <c r="EB21" s="105">
        <f ca="1">IF(EA21&lt;&gt;"",RANK(EA21,EA$5:INDIRECT(EB$1,TRUE)),"")</f>
      </c>
      <c r="EC21" s="114">
        <f>IF(AND('Raw Data'!AN19&lt;&gt;"",'Raw Data'!AN19&lt;&gt;0),ROUNDDOWN('Raw Data'!AN19,Title!$M$1),"")</f>
      </c>
      <c r="ED21" s="110">
        <f>IF(AND('Raw Data'!AO19&lt;&gt;"",'Raw Data'!AO19&lt;&gt;0),'Raw Data'!AO19,"")</f>
      </c>
      <c r="EE21" s="98">
        <f>IF(AND(EC21&gt;0,EC21&lt;&gt;""),IF(Title!$K$1=0,ROUNDDOWN((1000*EC$1)/EC21,2),ROUND((1000*EC$1)/EC21,2)),IF(EC21="","",0))</f>
      </c>
      <c r="EF21" s="74">
        <f ca="1">IF(OR(EC21&lt;&gt;"",ED21&lt;&gt;""),RANK(EG21,EG$5:INDIRECT(EF$1,TRUE)),"")</f>
      </c>
      <c r="EG21" s="77">
        <f t="shared" si="42"/>
      </c>
      <c r="EH21" s="77">
        <f t="shared" si="20"/>
      </c>
      <c r="EI21" s="105">
        <f ca="1">IF(EH21&lt;&gt;"",RANK(EH21,EH$5:INDIRECT(EI$1,TRUE)),"")</f>
      </c>
      <c r="EJ21" s="114">
        <f>IF(AND('Raw Data'!AP19&lt;&gt;"",'Raw Data'!AP19&lt;&gt;0),ROUNDDOWN('Raw Data'!AP19,Title!$M$1),"")</f>
      </c>
      <c r="EK21" s="107">
        <f>IF(AND('Raw Data'!AQ19&lt;&gt;"",'Raw Data'!AQ19&lt;&gt;0),'Raw Data'!AQ19,"")</f>
      </c>
      <c r="EL21" s="98">
        <f>IF(AND(EJ21&gt;0,EJ21&lt;&gt;""),IF(Title!$K$1=0,ROUNDDOWN((1000*EJ$1)/EJ21,2),ROUND((1000*EJ$1)/EJ21,2)),IF(EJ21="","",0))</f>
      </c>
      <c r="EM21" s="74">
        <f ca="1">IF(OR(EJ21&lt;&gt;"",EK21&lt;&gt;""),RANK(EN21,EN$5:INDIRECT(EM$1,TRUE)),"")</f>
      </c>
      <c r="EN21" s="77">
        <f t="shared" si="43"/>
      </c>
      <c r="EO21" s="77">
        <f t="shared" si="21"/>
      </c>
      <c r="EP21" s="105">
        <f ca="1">IF(EO21&lt;&gt;"",RANK(EO21,EO$5:INDIRECT(EP$1,TRUE)),"")</f>
      </c>
      <c r="EQ21" s="74" t="str">
        <f t="shared" si="44"/>
        <v>$ER$21:$FK$21</v>
      </c>
      <c r="ER21" s="77">
        <f t="shared" si="45"/>
        <v>0</v>
      </c>
      <c r="ES21" s="77">
        <f t="shared" si="46"/>
        <v>0</v>
      </c>
      <c r="ET21" s="77">
        <f t="shared" si="47"/>
        <v>0</v>
      </c>
      <c r="EU21" s="77">
        <f t="shared" si="48"/>
        <v>0</v>
      </c>
      <c r="EV21" s="77">
        <f t="shared" si="49"/>
        <v>0</v>
      </c>
      <c r="EW21" s="77">
        <f t="shared" si="50"/>
        <v>0</v>
      </c>
      <c r="EX21" s="77">
        <f t="shared" si="51"/>
        <v>0</v>
      </c>
      <c r="EY21" s="77">
        <f t="shared" si="52"/>
        <v>0</v>
      </c>
      <c r="EZ21" s="77">
        <f t="shared" si="53"/>
        <v>0</v>
      </c>
      <c r="FA21" s="77">
        <f t="shared" si="54"/>
        <v>0</v>
      </c>
      <c r="FB21" s="77">
        <f t="shared" si="55"/>
        <v>0</v>
      </c>
      <c r="FC21" s="77">
        <f t="shared" si="56"/>
        <v>0</v>
      </c>
      <c r="FD21" s="77">
        <f t="shared" si="57"/>
        <v>0</v>
      </c>
      <c r="FE21" s="77">
        <f t="shared" si="58"/>
        <v>0</v>
      </c>
      <c r="FF21" s="77">
        <f t="shared" si="59"/>
        <v>0</v>
      </c>
      <c r="FG21" s="77">
        <f t="shared" si="60"/>
        <v>0</v>
      </c>
      <c r="FH21" s="77">
        <f t="shared" si="61"/>
        <v>0</v>
      </c>
      <c r="FI21" s="77">
        <f t="shared" si="62"/>
        <v>0</v>
      </c>
      <c r="FJ21" s="77">
        <f t="shared" si="63"/>
        <v>0</v>
      </c>
      <c r="FK21" s="77">
        <f t="shared" si="64"/>
        <v>0</v>
      </c>
      <c r="FL21" s="74" t="str">
        <f t="shared" si="65"/>
        <v>$FM$21:$GF$21</v>
      </c>
      <c r="FM21" s="78">
        <f t="shared" si="66"/>
        <v>0</v>
      </c>
      <c r="FN21" s="74">
        <f t="shared" si="67"/>
        <v>0</v>
      </c>
      <c r="FO21" s="74">
        <f t="shared" si="68"/>
        <v>0</v>
      </c>
      <c r="FP21" s="74">
        <f t="shared" si="69"/>
        <v>0</v>
      </c>
      <c r="FQ21" s="74">
        <f t="shared" si="70"/>
        <v>0</v>
      </c>
      <c r="FR21" s="74">
        <f t="shared" si="71"/>
        <v>0</v>
      </c>
      <c r="FS21" s="74">
        <f t="shared" si="72"/>
        <v>0</v>
      </c>
      <c r="FT21" s="74">
        <f t="shared" si="73"/>
        <v>0</v>
      </c>
      <c r="FU21" s="74">
        <f t="shared" si="74"/>
        <v>0</v>
      </c>
      <c r="FV21" s="74">
        <f t="shared" si="75"/>
        <v>0</v>
      </c>
      <c r="FW21" s="74">
        <f t="shared" si="76"/>
        <v>0</v>
      </c>
      <c r="FX21" s="74">
        <f t="shared" si="77"/>
        <v>0</v>
      </c>
      <c r="FY21" s="74">
        <f t="shared" si="78"/>
        <v>0</v>
      </c>
      <c r="FZ21" s="74">
        <f t="shared" si="79"/>
        <v>0</v>
      </c>
      <c r="GA21" s="74">
        <f t="shared" si="80"/>
        <v>0</v>
      </c>
      <c r="GB21" s="74">
        <f t="shared" si="81"/>
        <v>0</v>
      </c>
      <c r="GC21" s="74">
        <f t="shared" si="82"/>
        <v>0</v>
      </c>
      <c r="GD21" s="74">
        <f t="shared" si="83"/>
        <v>0</v>
      </c>
      <c r="GE21" s="74">
        <f t="shared" si="84"/>
        <v>0</v>
      </c>
      <c r="GF21" s="74">
        <f t="shared" si="85"/>
        <v>0</v>
      </c>
      <c r="GG21" s="74" t="str">
        <f t="shared" si="86"/>
        <v>HA21</v>
      </c>
      <c r="GH21" s="77">
        <f>GetDiscardScore($ER21:ER21,GH$1)</f>
        <v>0</v>
      </c>
      <c r="GI21" s="77">
        <f>GetDiscardScore($ER21:ES21,GI$1)</f>
        <v>0</v>
      </c>
      <c r="GJ21" s="77">
        <f>GetDiscardScore($ER21:ET21,GJ$1)</f>
        <v>0</v>
      </c>
      <c r="GK21" s="77">
        <f>GetDiscardScore($ER21:EU21,GK$1)</f>
        <v>0</v>
      </c>
      <c r="GL21" s="77">
        <f>GetDiscardScore($ER21:EV21,GL$1)</f>
        <v>0</v>
      </c>
      <c r="GM21" s="77">
        <f>GetDiscardScore($ER21:EW21,GM$1)</f>
        <v>0</v>
      </c>
      <c r="GN21" s="77">
        <f>GetDiscardScore($ER21:EX21,GN$1)</f>
        <v>0</v>
      </c>
      <c r="GO21" s="77">
        <f>GetDiscardScore($ER21:EY21,GO$1)</f>
        <v>0</v>
      </c>
      <c r="GP21" s="77">
        <f>GetDiscardScore($ER21:EZ21,GP$1)</f>
        <v>0</v>
      </c>
      <c r="GQ21" s="77">
        <f>GetDiscardScore($ER21:FA21,GQ$1)</f>
        <v>0</v>
      </c>
      <c r="GR21" s="77">
        <f>GetDiscardScore($ER21:FB21,GR$1)</f>
        <v>0</v>
      </c>
      <c r="GS21" s="77">
        <f>GetDiscardScore($ER21:FC21,GS$1)</f>
        <v>0</v>
      </c>
      <c r="GT21" s="77">
        <f>GetDiscardScore($ER21:FD21,GT$1)</f>
        <v>0</v>
      </c>
      <c r="GU21" s="77">
        <f>GetDiscardScore($ER21:FE21,GU$1)</f>
        <v>0</v>
      </c>
      <c r="GV21" s="77">
        <f>GetDiscardScore($ER21:FF21,GV$1)</f>
        <v>0</v>
      </c>
      <c r="GW21" s="77">
        <f>GetDiscardScore($ER21:FG21,GW$1)</f>
        <v>0</v>
      </c>
      <c r="GX21" s="77">
        <f>GetDiscardScore($ER21:FH21,GX$1)</f>
        <v>0</v>
      </c>
      <c r="GY21" s="77">
        <f>GetDiscardScore($ER21:FI21,GY$1)</f>
        <v>0</v>
      </c>
      <c r="GZ21" s="77">
        <f>GetDiscardScore($ER21:FJ21,GZ$1)</f>
        <v>0</v>
      </c>
      <c r="HA21" s="77">
        <f>GetDiscardScore($ER21:FK21,HA$1)</f>
        <v>0</v>
      </c>
      <c r="HB21" s="79">
        <f ca="1" t="shared" si="87"/>
      </c>
      <c r="HC21" s="78">
        <f ca="1">IF(HB21&lt;&gt;"",RANK(HB21,HB$5:INDIRECT(HC$1,TRUE),0),"")</f>
      </c>
      <c r="HD21" s="76">
        <f ca="1" t="shared" si="88"/>
      </c>
    </row>
    <row r="22" spans="1:212" s="74" customFormat="1" ht="11.25">
      <c r="A22" s="39">
        <v>18</v>
      </c>
      <c r="B22" s="39">
        <f>IF('Raw Data'!B20&lt;&gt;"",'Raw Data'!B20,"")</f>
      </c>
      <c r="C22" s="74">
        <f>IF('Raw Data'!C20&lt;&gt;"",'Raw Data'!C20,"")</f>
      </c>
      <c r="D22" s="40">
        <f t="shared" si="22"/>
      </c>
      <c r="E22" s="75">
        <f t="shared" si="23"/>
      </c>
      <c r="F22" s="100">
        <f t="shared" si="0"/>
      </c>
      <c r="G22" s="114">
        <f>IF(AND('Raw Data'!D20&lt;&gt;"",'Raw Data'!D20&lt;&gt;0),ROUNDDOWN('Raw Data'!D20,Title!$M$1),"")</f>
      </c>
      <c r="H22" s="110">
        <f>IF(AND('Raw Data'!E20&lt;&gt;"",'Raw Data'!E20&lt;&gt;0),'Raw Data'!E20,"")</f>
      </c>
      <c r="I22" s="98">
        <f>IF(AND(G22&lt;&gt;"",G22&gt;0),IF(Title!$K$1=0,ROUNDDOWN((1000*G$1)/G22,2),ROUND((1000*G$1)/G22,2)),IF(G22="","",0))</f>
      </c>
      <c r="J22" s="74">
        <f ca="1">IF(K22&lt;&gt;0,RANK(K22,K$5:INDIRECT(J$1,TRUE)),"")</f>
      </c>
      <c r="K22" s="77">
        <f t="shared" si="89"/>
        <v>0</v>
      </c>
      <c r="L22" s="77">
        <f t="shared" si="2"/>
      </c>
      <c r="M22" s="105">
        <f ca="1">IF(L22&lt;&gt;"",RANK(L22,L$5:INDIRECT(M$1,TRUE)),"")</f>
      </c>
      <c r="N22" s="114">
        <f>IF(AND('Raw Data'!F20&lt;&gt;"",'Raw Data'!F20&lt;&gt;0),ROUNDDOWN('Raw Data'!F20,Title!$M$1),"")</f>
      </c>
      <c r="O22" s="110">
        <f>IF(AND('Raw Data'!G20&lt;&gt;"",'Raw Data'!G20&lt;&gt;0),'Raw Data'!G20,"")</f>
      </c>
      <c r="P22" s="98">
        <f>IF(AND(N22&gt;0,N22&lt;&gt;""),IF(Title!$K$1=0,ROUNDDOWN((1000*N$1)/N22,2),ROUND((1000*N$1)/N22,2)),IF(N22="","",0))</f>
      </c>
      <c r="Q22" s="74">
        <f ca="1">IF(OR(N22&lt;&gt;"",O22&lt;&gt;""),RANK(R22,R$5:INDIRECT(Q$1,TRUE)),"")</f>
      </c>
      <c r="R22" s="77">
        <f t="shared" si="24"/>
      </c>
      <c r="S22" s="77">
        <f t="shared" si="3"/>
      </c>
      <c r="T22" s="105">
        <f ca="1">IF(S22&lt;&gt;"",RANK(S22,S$5:INDIRECT(T$1,TRUE)),"")</f>
      </c>
      <c r="U22" s="114">
        <f>IF(AND('Raw Data'!H20&lt;&gt;"",'Raw Data'!H20&lt;&gt;0),ROUNDDOWN('Raw Data'!H20,Title!$M$1),"")</f>
      </c>
      <c r="V22" s="110">
        <f>IF(AND('Raw Data'!I20&lt;&gt;"",'Raw Data'!I20&lt;&gt;0),'Raw Data'!I20,"")</f>
      </c>
      <c r="W22" s="98">
        <f>IF(AND(U22&gt;0,U22&lt;&gt;""),IF(Title!$K$1=0,ROUNDDOWN((1000*U$1)/U22,2),ROUND((1000*U$1)/U22,2)),IF(U22="","",0))</f>
      </c>
      <c r="X22" s="74">
        <f ca="1">IF(OR(U22&lt;&gt;"",V22&lt;&gt;""),RANK(Y22,Y$5:INDIRECT(X$1,TRUE)),"")</f>
      </c>
      <c r="Y22" s="77">
        <f t="shared" si="25"/>
      </c>
      <c r="Z22" s="77">
        <f t="shared" si="4"/>
      </c>
      <c r="AA22" s="105">
        <f ca="1">IF(Z22&lt;&gt;"",RANK(Z22,Z$5:INDIRECT(AA$1,TRUE)),"")</f>
      </c>
      <c r="AB22" s="114">
        <f>IF(AND('Raw Data'!J20&lt;&gt;"",'Raw Data'!J20&lt;&gt;0),ROUNDDOWN('Raw Data'!J20,Title!$M$1),"")</f>
      </c>
      <c r="AC22" s="110">
        <f>IF(AND('Raw Data'!K20&lt;&gt;"",'Raw Data'!K20&lt;&gt;0),'Raw Data'!K20,"")</f>
      </c>
      <c r="AD22" s="98">
        <f>IF(AND(AB22&gt;0,AB22&lt;&gt;""),IF(Title!$K$1=0,ROUNDDOWN((1000*AB$1)/AB22,2),ROUND((1000*AB$1)/AB22,2)),IF(AB22="","",0))</f>
      </c>
      <c r="AE22" s="74">
        <f ca="1">IF(OR(AB22&lt;&gt;"",AC22&lt;&gt;""),RANK(AF22,AF$5:INDIRECT(AE$1,TRUE)),"")</f>
      </c>
      <c r="AF22" s="77">
        <f t="shared" si="26"/>
      </c>
      <c r="AG22" s="77">
        <f t="shared" si="5"/>
      </c>
      <c r="AH22" s="105">
        <f ca="1">IF(AG22&lt;&gt;"",RANK(AG22,AG$5:INDIRECT(AH$1,TRUE)),"")</f>
      </c>
      <c r="AI22" s="114">
        <f>IF(AND('Raw Data'!L20&lt;&gt;"",'Raw Data'!L20&lt;&gt;0),ROUNDDOWN('Raw Data'!L20,Title!$M$1),"")</f>
      </c>
      <c r="AJ22" s="110">
        <f>IF(AND('Raw Data'!M20&lt;&gt;"",'Raw Data'!M20&lt;&gt;0),'Raw Data'!M20,"")</f>
      </c>
      <c r="AK22" s="98">
        <f>IF(AND(AI22&gt;0,AI22&lt;&gt;""),IF(Title!$K$1=0,ROUNDDOWN((1000*AI$1)/AI22,2),ROUND((1000*AI$1)/AI22,2)),IF(AI22="","",0))</f>
      </c>
      <c r="AL22" s="74">
        <f ca="1">IF(OR(AI22&lt;&gt;"",AJ22&lt;&gt;""),RANK(AM22,AM$5:INDIRECT(AL$1,TRUE)),"")</f>
      </c>
      <c r="AM22" s="77">
        <f t="shared" si="27"/>
      </c>
      <c r="AN22" s="77">
        <f t="shared" si="6"/>
      </c>
      <c r="AO22" s="105">
        <f ca="1">IF(AN22&lt;&gt;"",RANK(AN22,AN$5:INDIRECT(AO$1,TRUE)),"")</f>
      </c>
      <c r="AP22" s="114">
        <f>IF(AND('Raw Data'!N20&lt;&gt;"",'Raw Data'!N20&lt;&gt;0),ROUNDDOWN('Raw Data'!N20,Title!$M$1),"")</f>
      </c>
      <c r="AQ22" s="110">
        <f>IF(AND('Raw Data'!O20&lt;&gt;"",'Raw Data'!O20&lt;&gt;0),'Raw Data'!O20,"")</f>
      </c>
      <c r="AR22" s="98">
        <f>IF(AND(AP22&gt;0,AP22&lt;&gt;""),IF(Title!$K$1=0,ROUNDDOWN((1000*AP$1)/AP22,2),ROUND((1000*AP$1)/AP22,2)),IF(AP22="","",0))</f>
      </c>
      <c r="AS22" s="74">
        <f ca="1">IF(OR(AP22&lt;&gt;"",AQ22&lt;&gt;""),RANK(AT22,AT$5:INDIRECT(AS$1,TRUE)),"")</f>
      </c>
      <c r="AT22" s="77">
        <f t="shared" si="28"/>
      </c>
      <c r="AU22" s="77">
        <f t="shared" si="7"/>
      </c>
      <c r="AV22" s="105">
        <f ca="1">IF(AU22&lt;&gt;"",RANK(AU22,AU$5:INDIRECT(AV$1,TRUE)),"")</f>
      </c>
      <c r="AW22" s="114">
        <f>IF(AND('Raw Data'!P20&lt;&gt;"",'Raw Data'!P20&lt;&gt;0),ROUNDDOWN('Raw Data'!P20,Title!$M$1),"")</f>
      </c>
      <c r="AX22" s="110">
        <f>IF(AND('Raw Data'!Q20&lt;&gt;"",'Raw Data'!Q20&lt;&gt;0),'Raw Data'!Q20,"")</f>
      </c>
      <c r="AY22" s="98">
        <f>IF(AND(AW22&gt;0,AW22&lt;&gt;""),IF(Title!$K$1=0,ROUNDDOWN((1000*AW$1)/AW22,2),ROUND((1000*AW$1)/AW22,2)),IF(AW22="","",0))</f>
      </c>
      <c r="AZ22" s="74">
        <f ca="1">IF(OR(AW22&lt;&gt;"",AX22&lt;&gt;""),RANK(BA22,BA$5:INDIRECT(AZ$1,TRUE)),"")</f>
      </c>
      <c r="BA22" s="77">
        <f t="shared" si="29"/>
      </c>
      <c r="BB22" s="77">
        <f t="shared" si="8"/>
      </c>
      <c r="BC22" s="105">
        <f ca="1">IF(BB22&lt;&gt;"",RANK(BB22,BB$5:INDIRECT(BC$1,TRUE)),"")</f>
      </c>
      <c r="BD22" s="114">
        <f>IF(AND('Raw Data'!R20&lt;&gt;"",'Raw Data'!R20&lt;&gt;0),ROUNDDOWN('Raw Data'!R20,Title!$M$1),"")</f>
      </c>
      <c r="BE22" s="110">
        <f>IF(AND('Raw Data'!S20&lt;&gt;"",'Raw Data'!S20&lt;&gt;0),'Raw Data'!S20,"")</f>
      </c>
      <c r="BF22" s="98">
        <f>IF(AND(BD22&gt;0,BD22&lt;&gt;""),IF(Title!$K$1=0,ROUNDDOWN((1000*BD$1)/BD22,2),ROUND((1000*BD$1)/BD22,2)),IF(BD22="","",0))</f>
      </c>
      <c r="BG22" s="74">
        <f ca="1">IF(OR(BD22&lt;&gt;"",BE22&lt;&gt;""),RANK(BH22,BH$5:INDIRECT(BG$1,TRUE)),"")</f>
      </c>
      <c r="BH22" s="77">
        <f t="shared" si="30"/>
      </c>
      <c r="BI22" s="77">
        <f t="shared" si="9"/>
      </c>
      <c r="BJ22" s="105">
        <f ca="1">IF(BI22&lt;&gt;"",RANK(BI22,BI$5:INDIRECT(BJ$1,TRUE)),"")</f>
      </c>
      <c r="BK22" s="114">
        <f>IF(AND('Raw Data'!T20&lt;&gt;"",'Raw Data'!T20&lt;&gt;0),ROUNDDOWN('Raw Data'!T20,Title!$M$1),"")</f>
      </c>
      <c r="BL22" s="110">
        <f>IF(AND('Raw Data'!U20&lt;&gt;"",'Raw Data'!U20&lt;&gt;0),'Raw Data'!U20,"")</f>
      </c>
      <c r="BM22" s="98">
        <f t="shared" si="31"/>
      </c>
      <c r="BN22" s="74">
        <f ca="1">IF(OR(BK22&lt;&gt;"",BL22&lt;&gt;""),RANK(BO22,BO$5:INDIRECT(BN$1,TRUE)),"")</f>
      </c>
      <c r="BO22" s="77">
        <f t="shared" si="32"/>
      </c>
      <c r="BP22" s="77">
        <f t="shared" si="10"/>
      </c>
      <c r="BQ22" s="105">
        <f ca="1">IF(BP22&lt;&gt;"",RANK(BP22,BP$5:INDIRECT(BQ$1,TRUE)),"")</f>
      </c>
      <c r="BR22" s="114">
        <f>IF(AND('Raw Data'!V20&lt;&gt;"",'Raw Data'!V20&lt;&gt;0),ROUNDDOWN('Raw Data'!V20,Title!$M$1),"")</f>
      </c>
      <c r="BS22" s="110">
        <f>IF(AND('Raw Data'!W20&lt;&gt;"",'Raw Data'!W20&lt;&gt;0),'Raw Data'!W20,"")</f>
      </c>
      <c r="BT22" s="98">
        <f>IF(AND(BR22&gt;0,BR22&lt;&gt;""),IF(Title!$K$1=0,ROUNDDOWN((1000*BR$1)/BR22,2),ROUND((1000*BR$1)/BR22,2)),IF(BR22="","",0))</f>
      </c>
      <c r="BU22" s="74">
        <f ca="1">IF(OR(BR22&lt;&gt;"",BS22&lt;&gt;""),RANK(BV22,BV$5:INDIRECT(BU$1,TRUE)),"")</f>
      </c>
      <c r="BV22" s="77">
        <f t="shared" si="33"/>
      </c>
      <c r="BW22" s="77">
        <f t="shared" si="11"/>
      </c>
      <c r="BX22" s="105">
        <f ca="1">IF(BW22&lt;&gt;"",RANK(BW22,BW$5:INDIRECT(BX$1,TRUE)),"")</f>
      </c>
      <c r="BY22" s="114">
        <f>IF(AND('Raw Data'!X20&lt;&gt;"",'Raw Data'!X20&lt;&gt;0),ROUNDDOWN('Raw Data'!X20,Title!$M$1),"")</f>
      </c>
      <c r="BZ22" s="110">
        <f>IF(AND('Raw Data'!Y20&lt;&gt;"",'Raw Data'!Y20&lt;&gt;0),'Raw Data'!Y20,"")</f>
      </c>
      <c r="CA22" s="98">
        <f>IF(AND(BY22&gt;0,BY22&lt;&gt;""),IF(Title!$K$1=0,ROUNDDOWN((1000*BY$1)/BY22,2),ROUND((1000*BY$1)/BY22,2)),IF(BY22="","",0))</f>
      </c>
      <c r="CB22" s="74">
        <f ca="1">IF(OR(BY22&lt;&gt;"",BZ22&lt;&gt;""),RANK(CC22,CC$5:INDIRECT(CB$1,TRUE)),"")</f>
      </c>
      <c r="CC22" s="77">
        <f t="shared" si="34"/>
      </c>
      <c r="CD22" s="77">
        <f t="shared" si="12"/>
      </c>
      <c r="CE22" s="105">
        <f ca="1">IF(CD22&lt;&gt;"",RANK(CD22,CD$5:INDIRECT(CE$1,TRUE)),"")</f>
      </c>
      <c r="CF22" s="114">
        <f>IF(AND('Raw Data'!Z20&lt;&gt;"",'Raw Data'!Z20&lt;&gt;0),ROUNDDOWN('Raw Data'!Z20,Title!$M$1),"")</f>
      </c>
      <c r="CG22" s="110">
        <f>IF(AND('Raw Data'!AA20&lt;&gt;"",'Raw Data'!AA20&lt;&gt;0),'Raw Data'!AA20,"")</f>
      </c>
      <c r="CH22" s="98">
        <f>IF(AND(CF22&gt;0,CF22&lt;&gt;""),IF(Title!$K$1=0,ROUNDDOWN((1000*CF$1)/CF22,2),ROUND((1000*CF$1)/CF22,2)),IF(CF22="","",0))</f>
      </c>
      <c r="CI22" s="74">
        <f ca="1">IF(OR(CF22&lt;&gt;"",CG22&lt;&gt;""),RANK(CJ22,CJ$5:INDIRECT(CI$1,TRUE)),"")</f>
      </c>
      <c r="CJ22" s="77">
        <f t="shared" si="35"/>
      </c>
      <c r="CK22" s="77">
        <f t="shared" si="13"/>
      </c>
      <c r="CL22" s="105">
        <f ca="1">IF(CK22&lt;&gt;"",RANK(CK22,CK$5:INDIRECT(CL$1,TRUE)),"")</f>
      </c>
      <c r="CM22" s="114">
        <f>IF(AND('Raw Data'!AB20&lt;&gt;"",'Raw Data'!AB20&lt;&gt;0),ROUNDDOWN('Raw Data'!AB20,Title!$M$1),"")</f>
      </c>
      <c r="CN22" s="110">
        <f>IF(AND('Raw Data'!AC20&lt;&gt;"",'Raw Data'!AC20&lt;&gt;0),'Raw Data'!AC20,"")</f>
      </c>
      <c r="CO22" s="98">
        <f>IF(AND(CM22&gt;0,CM22&lt;&gt;""),IF(Title!$K$1=0,ROUNDDOWN((1000*CM$1)/CM22,2),ROUND((1000*CM$1)/CM22,2)),IF(CM22="","",0))</f>
      </c>
      <c r="CP22" s="74">
        <f ca="1">IF(OR(CM22&lt;&gt;"",CN22&lt;&gt;""),RANK(CQ22,CQ$5:INDIRECT(CP$1,TRUE)),"")</f>
      </c>
      <c r="CQ22" s="77">
        <f t="shared" si="36"/>
      </c>
      <c r="CR22" s="77">
        <f t="shared" si="14"/>
      </c>
      <c r="CS22" s="105">
        <f ca="1">IF(CR22&lt;&gt;"",RANK(CR22,CR$5:INDIRECT(CS$1,TRUE)),"")</f>
      </c>
      <c r="CT22" s="114">
        <f>IF(AND('Raw Data'!AD20&lt;&gt;"",'Raw Data'!AD20&lt;&gt;0),ROUNDDOWN('Raw Data'!AD20,Title!$M$1),"")</f>
      </c>
      <c r="CU22" s="110">
        <f>IF(AND('Raw Data'!AE20&lt;&gt;"",'Raw Data'!AE20&lt;&gt;0),'Raw Data'!AE20,"")</f>
      </c>
      <c r="CV22" s="98">
        <f>IF(AND(CT22&gt;0,CT22&lt;&gt;""),IF(Title!$K$1=0,ROUNDDOWN((1000*CT$1)/CT22,2),ROUND((1000*CT$1)/CT22,2)),IF(CT22="","",0))</f>
      </c>
      <c r="CW22" s="74">
        <f ca="1">IF(OR(CT22&lt;&gt;"",CU22&lt;&gt;""),RANK(CX22,CX$5:INDIRECT(CW$1,TRUE)),"")</f>
      </c>
      <c r="CX22" s="77">
        <f t="shared" si="37"/>
      </c>
      <c r="CY22" s="77">
        <f t="shared" si="15"/>
      </c>
      <c r="CZ22" s="105">
        <f ca="1">IF(CY22&lt;&gt;"",RANK(CY22,CY$5:INDIRECT(CZ$1,TRUE)),"")</f>
      </c>
      <c r="DA22" s="114">
        <f>IF(AND('Raw Data'!AF20&lt;&gt;"",'Raw Data'!AF20&lt;&gt;0),ROUNDDOWN('Raw Data'!AF20,Title!$M$1),"")</f>
      </c>
      <c r="DB22" s="110">
        <f>IF(AND('Raw Data'!AG20&lt;&gt;"",'Raw Data'!AG20&lt;&gt;0),'Raw Data'!AG20,"")</f>
      </c>
      <c r="DC22" s="98">
        <f>IF(AND(DA22&gt;0,DA22&lt;&gt;""),IF(Title!$K$1=0,ROUNDDOWN((1000*DA$1)/DA22,2),ROUND((1000*DA$1)/DA22,2)),IF(DA22="","",0))</f>
      </c>
      <c r="DD22" s="74">
        <f ca="1">IF(OR(DA22&lt;&gt;"",DB22&lt;&gt;""),RANK(DE22,DE$5:INDIRECT(DD$1,TRUE)),"")</f>
      </c>
      <c r="DE22" s="77">
        <f t="shared" si="38"/>
      </c>
      <c r="DF22" s="77">
        <f t="shared" si="16"/>
      </c>
      <c r="DG22" s="105">
        <f ca="1">IF(DF22&lt;&gt;"",RANK(DF22,DF$5:INDIRECT(DG$1,TRUE)),"")</f>
      </c>
      <c r="DH22" s="114">
        <f>IF(AND('Raw Data'!AH20&lt;&gt;"",'Raw Data'!AH20&lt;&gt;0),ROUNDDOWN('Raw Data'!AH20,Title!$M$1),"")</f>
      </c>
      <c r="DI22" s="110">
        <f>IF(AND('Raw Data'!AI20&lt;&gt;"",'Raw Data'!AI20&lt;&gt;0),'Raw Data'!AI20,"")</f>
      </c>
      <c r="DJ22" s="98">
        <f>IF(AND(DH22&gt;0,DH22&lt;&gt;""),IF(Title!$K$1=0,ROUNDDOWN((1000*DH$1)/DH22,2),ROUND((1000*DH$1)/DH22,2)),IF(DH22="","",0))</f>
      </c>
      <c r="DK22" s="74">
        <f ca="1">IF(OR(DH22&lt;&gt;"",DI22&lt;&gt;""),RANK(DL22,DL$5:INDIRECT(DK$1,TRUE)),"")</f>
      </c>
      <c r="DL22" s="77">
        <f t="shared" si="39"/>
      </c>
      <c r="DM22" s="77">
        <f t="shared" si="17"/>
      </c>
      <c r="DN22" s="105">
        <f ca="1">IF(DM22&lt;&gt;"",RANK(DM22,DM$5:INDIRECT(DN$1,TRUE)),"")</f>
      </c>
      <c r="DO22" s="114">
        <f>IF(AND('Raw Data'!AJ20&lt;&gt;"",'Raw Data'!AJ20&lt;&gt;0),ROUNDDOWN('Raw Data'!AJ20,Title!$M$1),"")</f>
      </c>
      <c r="DP22" s="110">
        <f>IF(AND('Raw Data'!AK20&lt;&gt;"",'Raw Data'!AK20&lt;&gt;0),'Raw Data'!AK20,"")</f>
      </c>
      <c r="DQ22" s="98">
        <f>IF(AND(DO22&gt;0,DO22&lt;&gt;""),IF(Title!$K$1=0,ROUNDDOWN((1000*DO$1)/DO22,2),ROUND((1000*DO$1)/DO22,2)),IF(DO22="","",0))</f>
      </c>
      <c r="DR22" s="74">
        <f ca="1">IF(OR(DO22&lt;&gt;"",DP22&lt;&gt;""),RANK(DS22,DS$5:INDIRECT(DR$1,TRUE)),"")</f>
      </c>
      <c r="DS22" s="77">
        <f t="shared" si="40"/>
      </c>
      <c r="DT22" s="77">
        <f t="shared" si="18"/>
      </c>
      <c r="DU22" s="105">
        <f ca="1">IF(DT22&lt;&gt;"",RANK(DT22,DT$5:INDIRECT(DU$1,TRUE)),"")</f>
      </c>
      <c r="DV22" s="114">
        <f>IF(AND('Raw Data'!AL20&lt;&gt;"",'Raw Data'!AL20&lt;&gt;0),ROUNDDOWN('Raw Data'!AL20,Title!$M$1),"")</f>
      </c>
      <c r="DW22" s="110">
        <f>IF(AND('Raw Data'!AM20&lt;&gt;"",'Raw Data'!AM20&lt;&gt;0),'Raw Data'!AM20,"")</f>
      </c>
      <c r="DX22" s="98">
        <f>IF(AND(DV22&gt;0,DV22&lt;&gt;""),IF(Title!$K$1=0,ROUNDDOWN((1000*DV$1)/DV22,2),ROUND((1000*DV$1)/DV22,2)),IF(DV22="","",0))</f>
      </c>
      <c r="DY22" s="74">
        <f ca="1">IF(OR(DV22&lt;&gt;"",DW22&lt;&gt;""),RANK(DZ22,DZ$5:INDIRECT(DY$1,TRUE)),"")</f>
      </c>
      <c r="DZ22" s="77">
        <f t="shared" si="41"/>
      </c>
      <c r="EA22" s="77">
        <f t="shared" si="19"/>
      </c>
      <c r="EB22" s="105">
        <f ca="1">IF(EA22&lt;&gt;"",RANK(EA22,EA$5:INDIRECT(EB$1,TRUE)),"")</f>
      </c>
      <c r="EC22" s="114">
        <f>IF(AND('Raw Data'!AN20&lt;&gt;"",'Raw Data'!AN20&lt;&gt;0),ROUNDDOWN('Raw Data'!AN20,Title!$M$1),"")</f>
      </c>
      <c r="ED22" s="110">
        <f>IF(AND('Raw Data'!AO20&lt;&gt;"",'Raw Data'!AO20&lt;&gt;0),'Raw Data'!AO20,"")</f>
      </c>
      <c r="EE22" s="98">
        <f>IF(AND(EC22&gt;0,EC22&lt;&gt;""),IF(Title!$K$1=0,ROUNDDOWN((1000*EC$1)/EC22,2),ROUND((1000*EC$1)/EC22,2)),IF(EC22="","",0))</f>
      </c>
      <c r="EF22" s="74">
        <f ca="1">IF(OR(EC22&lt;&gt;"",ED22&lt;&gt;""),RANK(EG22,EG$5:INDIRECT(EF$1,TRUE)),"")</f>
      </c>
      <c r="EG22" s="77">
        <f t="shared" si="42"/>
      </c>
      <c r="EH22" s="77">
        <f t="shared" si="20"/>
      </c>
      <c r="EI22" s="105">
        <f ca="1">IF(EH22&lt;&gt;"",RANK(EH22,EH$5:INDIRECT(EI$1,TRUE)),"")</f>
      </c>
      <c r="EJ22" s="114">
        <f>IF(AND('Raw Data'!AP20&lt;&gt;"",'Raw Data'!AP20&lt;&gt;0),ROUNDDOWN('Raw Data'!AP20,Title!$M$1),"")</f>
      </c>
      <c r="EK22" s="107">
        <f>IF(AND('Raw Data'!AQ20&lt;&gt;"",'Raw Data'!AQ20&lt;&gt;0),'Raw Data'!AQ20,"")</f>
      </c>
      <c r="EL22" s="98">
        <f>IF(AND(EJ22&gt;0,EJ22&lt;&gt;""),IF(Title!$K$1=0,ROUNDDOWN((1000*EJ$1)/EJ22,2),ROUND((1000*EJ$1)/EJ22,2)),IF(EJ22="","",0))</f>
      </c>
      <c r="EM22" s="74">
        <f ca="1">IF(OR(EJ22&lt;&gt;"",EK22&lt;&gt;""),RANK(EN22,EN$5:INDIRECT(EM$1,TRUE)),"")</f>
      </c>
      <c r="EN22" s="77">
        <f t="shared" si="43"/>
      </c>
      <c r="EO22" s="77">
        <f t="shared" si="21"/>
      </c>
      <c r="EP22" s="105">
        <f ca="1">IF(EO22&lt;&gt;"",RANK(EO22,EO$5:INDIRECT(EP$1,TRUE)),"")</f>
      </c>
      <c r="EQ22" s="74" t="str">
        <f t="shared" si="44"/>
        <v>$ER$22:$FK$22</v>
      </c>
      <c r="ER22" s="77">
        <f t="shared" si="45"/>
        <v>0</v>
      </c>
      <c r="ES22" s="77">
        <f t="shared" si="46"/>
        <v>0</v>
      </c>
      <c r="ET22" s="77">
        <f t="shared" si="47"/>
        <v>0</v>
      </c>
      <c r="EU22" s="77">
        <f t="shared" si="48"/>
        <v>0</v>
      </c>
      <c r="EV22" s="77">
        <f t="shared" si="49"/>
        <v>0</v>
      </c>
      <c r="EW22" s="77">
        <f t="shared" si="50"/>
        <v>0</v>
      </c>
      <c r="EX22" s="77">
        <f t="shared" si="51"/>
        <v>0</v>
      </c>
      <c r="EY22" s="77">
        <f t="shared" si="52"/>
        <v>0</v>
      </c>
      <c r="EZ22" s="77">
        <f t="shared" si="53"/>
        <v>0</v>
      </c>
      <c r="FA22" s="77">
        <f t="shared" si="54"/>
        <v>0</v>
      </c>
      <c r="FB22" s="77">
        <f t="shared" si="55"/>
        <v>0</v>
      </c>
      <c r="FC22" s="77">
        <f t="shared" si="56"/>
        <v>0</v>
      </c>
      <c r="FD22" s="77">
        <f t="shared" si="57"/>
        <v>0</v>
      </c>
      <c r="FE22" s="77">
        <f t="shared" si="58"/>
        <v>0</v>
      </c>
      <c r="FF22" s="77">
        <f t="shared" si="59"/>
        <v>0</v>
      </c>
      <c r="FG22" s="77">
        <f t="shared" si="60"/>
        <v>0</v>
      </c>
      <c r="FH22" s="77">
        <f t="shared" si="61"/>
        <v>0</v>
      </c>
      <c r="FI22" s="77">
        <f t="shared" si="62"/>
        <v>0</v>
      </c>
      <c r="FJ22" s="77">
        <f t="shared" si="63"/>
        <v>0</v>
      </c>
      <c r="FK22" s="77">
        <f t="shared" si="64"/>
        <v>0</v>
      </c>
      <c r="FL22" s="74" t="str">
        <f t="shared" si="65"/>
        <v>$FM$22:$GF$22</v>
      </c>
      <c r="FM22" s="78">
        <f t="shared" si="66"/>
        <v>0</v>
      </c>
      <c r="FN22" s="74">
        <f t="shared" si="67"/>
        <v>0</v>
      </c>
      <c r="FO22" s="74">
        <f t="shared" si="68"/>
        <v>0</v>
      </c>
      <c r="FP22" s="74">
        <f t="shared" si="69"/>
        <v>0</v>
      </c>
      <c r="FQ22" s="74">
        <f t="shared" si="70"/>
        <v>0</v>
      </c>
      <c r="FR22" s="74">
        <f t="shared" si="71"/>
        <v>0</v>
      </c>
      <c r="FS22" s="74">
        <f t="shared" si="72"/>
        <v>0</v>
      </c>
      <c r="FT22" s="74">
        <f t="shared" si="73"/>
        <v>0</v>
      </c>
      <c r="FU22" s="74">
        <f t="shared" si="74"/>
        <v>0</v>
      </c>
      <c r="FV22" s="74">
        <f t="shared" si="75"/>
        <v>0</v>
      </c>
      <c r="FW22" s="74">
        <f t="shared" si="76"/>
        <v>0</v>
      </c>
      <c r="FX22" s="74">
        <f t="shared" si="77"/>
        <v>0</v>
      </c>
      <c r="FY22" s="74">
        <f t="shared" si="78"/>
        <v>0</v>
      </c>
      <c r="FZ22" s="74">
        <f t="shared" si="79"/>
        <v>0</v>
      </c>
      <c r="GA22" s="74">
        <f t="shared" si="80"/>
        <v>0</v>
      </c>
      <c r="GB22" s="74">
        <f t="shared" si="81"/>
        <v>0</v>
      </c>
      <c r="GC22" s="74">
        <f t="shared" si="82"/>
        <v>0</v>
      </c>
      <c r="GD22" s="74">
        <f t="shared" si="83"/>
        <v>0</v>
      </c>
      <c r="GE22" s="74">
        <f t="shared" si="84"/>
        <v>0</v>
      </c>
      <c r="GF22" s="74">
        <f t="shared" si="85"/>
        <v>0</v>
      </c>
      <c r="GG22" s="74" t="str">
        <f t="shared" si="86"/>
        <v>HA22</v>
      </c>
      <c r="GH22" s="77">
        <f>GetDiscardScore($ER22:ER22,GH$1)</f>
        <v>0</v>
      </c>
      <c r="GI22" s="77">
        <f>GetDiscardScore($ER22:ES22,GI$1)</f>
        <v>0</v>
      </c>
      <c r="GJ22" s="77">
        <f>GetDiscardScore($ER22:ET22,GJ$1)</f>
        <v>0</v>
      </c>
      <c r="GK22" s="77">
        <f>GetDiscardScore($ER22:EU22,GK$1)</f>
        <v>0</v>
      </c>
      <c r="GL22" s="77">
        <f>GetDiscardScore($ER22:EV22,GL$1)</f>
        <v>0</v>
      </c>
      <c r="GM22" s="77">
        <f>GetDiscardScore($ER22:EW22,GM$1)</f>
        <v>0</v>
      </c>
      <c r="GN22" s="77">
        <f>GetDiscardScore($ER22:EX22,GN$1)</f>
        <v>0</v>
      </c>
      <c r="GO22" s="77">
        <f>GetDiscardScore($ER22:EY22,GO$1)</f>
        <v>0</v>
      </c>
      <c r="GP22" s="77">
        <f>GetDiscardScore($ER22:EZ22,GP$1)</f>
        <v>0</v>
      </c>
      <c r="GQ22" s="77">
        <f>GetDiscardScore($ER22:FA22,GQ$1)</f>
        <v>0</v>
      </c>
      <c r="GR22" s="77">
        <f>GetDiscardScore($ER22:FB22,GR$1)</f>
        <v>0</v>
      </c>
      <c r="GS22" s="77">
        <f>GetDiscardScore($ER22:FC22,GS$1)</f>
        <v>0</v>
      </c>
      <c r="GT22" s="77">
        <f>GetDiscardScore($ER22:FD22,GT$1)</f>
        <v>0</v>
      </c>
      <c r="GU22" s="77">
        <f>GetDiscardScore($ER22:FE22,GU$1)</f>
        <v>0</v>
      </c>
      <c r="GV22" s="77">
        <f>GetDiscardScore($ER22:FF22,GV$1)</f>
        <v>0</v>
      </c>
      <c r="GW22" s="77">
        <f>GetDiscardScore($ER22:FG22,GW$1)</f>
        <v>0</v>
      </c>
      <c r="GX22" s="77">
        <f>GetDiscardScore($ER22:FH22,GX$1)</f>
        <v>0</v>
      </c>
      <c r="GY22" s="77">
        <f>GetDiscardScore($ER22:FI22,GY$1)</f>
        <v>0</v>
      </c>
      <c r="GZ22" s="77">
        <f>GetDiscardScore($ER22:FJ22,GZ$1)</f>
        <v>0</v>
      </c>
      <c r="HA22" s="77">
        <f>GetDiscardScore($ER22:FK22,HA$1)</f>
        <v>0</v>
      </c>
      <c r="HB22" s="79">
        <f ca="1" t="shared" si="87"/>
      </c>
      <c r="HC22" s="78">
        <f ca="1">IF(HB22&lt;&gt;"",RANK(HB22,HB$5:INDIRECT(HC$1,TRUE),0),"")</f>
      </c>
      <c r="HD22" s="76">
        <f ca="1" t="shared" si="88"/>
      </c>
    </row>
    <row r="23" spans="1:212" s="51" customFormat="1" ht="11.25">
      <c r="A23" s="41">
        <v>19</v>
      </c>
      <c r="B23" s="41">
        <f>IF('Raw Data'!B21&lt;&gt;"",'Raw Data'!B21,"")</f>
      </c>
      <c r="C23" s="51">
        <f>IF('Raw Data'!C21&lt;&gt;"",'Raw Data'!C21,"")</f>
      </c>
      <c r="D23" s="42">
        <f t="shared" si="22"/>
      </c>
      <c r="E23" s="69">
        <f t="shared" si="23"/>
      </c>
      <c r="F23" s="99">
        <f t="shared" si="0"/>
      </c>
      <c r="G23" s="111">
        <f>IF(AND('Raw Data'!D21&lt;&gt;"",'Raw Data'!D21&lt;&gt;0),ROUNDDOWN('Raw Data'!D21,Title!$M$1),"")</f>
      </c>
      <c r="H23" s="109">
        <f>IF(AND('Raw Data'!E21&lt;&gt;"",'Raw Data'!E21&lt;&gt;0),'Raw Data'!E21,"")</f>
      </c>
      <c r="I23" s="97">
        <f>IF(AND(G23&lt;&gt;"",G23&gt;0),IF(Title!$K$1=0,ROUNDDOWN((1000*G$1)/G23,2),ROUND((1000*G$1)/G23,2)),IF(G23="","",0))</f>
      </c>
      <c r="J23" s="51">
        <f ca="1">IF(K23&lt;&gt;0,RANK(K23,K$5:INDIRECT(J$1,TRUE)),"")</f>
      </c>
      <c r="K23" s="71">
        <f t="shared" si="89"/>
        <v>0</v>
      </c>
      <c r="L23" s="71">
        <f t="shared" si="2"/>
      </c>
      <c r="M23" s="104">
        <f ca="1">IF(L23&lt;&gt;"",RANK(L23,L$5:INDIRECT(M$1,TRUE)),"")</f>
      </c>
      <c r="N23" s="111">
        <f>IF(AND('Raw Data'!F21&lt;&gt;"",'Raw Data'!F21&lt;&gt;0),ROUNDDOWN('Raw Data'!F21,Title!$M$1),"")</f>
      </c>
      <c r="O23" s="109">
        <f>IF(AND('Raw Data'!G21&lt;&gt;"",'Raw Data'!G21&lt;&gt;0),'Raw Data'!G21,"")</f>
      </c>
      <c r="P23" s="97">
        <f>IF(AND(N23&gt;0,N23&lt;&gt;""),IF(Title!$K$1=0,ROUNDDOWN((1000*N$1)/N23,2),ROUND((1000*N$1)/N23,2)),IF(N23="","",0))</f>
      </c>
      <c r="Q23" s="51">
        <f ca="1">IF(OR(N23&lt;&gt;"",O23&lt;&gt;""),RANK(R23,R$5:INDIRECT(Q$1,TRUE)),"")</f>
      </c>
      <c r="R23" s="71">
        <f t="shared" si="24"/>
      </c>
      <c r="S23" s="71">
        <f t="shared" si="3"/>
      </c>
      <c r="T23" s="104">
        <f ca="1">IF(S23&lt;&gt;"",RANK(S23,S$5:INDIRECT(T$1,TRUE)),"")</f>
      </c>
      <c r="U23" s="111">
        <f>IF(AND('Raw Data'!H21&lt;&gt;"",'Raw Data'!H21&lt;&gt;0),ROUNDDOWN('Raw Data'!H21,Title!$M$1),"")</f>
      </c>
      <c r="V23" s="109">
        <f>IF(AND('Raw Data'!I21&lt;&gt;"",'Raw Data'!I21&lt;&gt;0),'Raw Data'!I21,"")</f>
      </c>
      <c r="W23" s="97">
        <f>IF(AND(U23&gt;0,U23&lt;&gt;""),IF(Title!$K$1=0,ROUNDDOWN((1000*U$1)/U23,2),ROUND((1000*U$1)/U23,2)),IF(U23="","",0))</f>
      </c>
      <c r="X23" s="51">
        <f ca="1">IF(OR(U23&lt;&gt;"",V23&lt;&gt;""),RANK(Y23,Y$5:INDIRECT(X$1,TRUE)),"")</f>
      </c>
      <c r="Y23" s="71">
        <f t="shared" si="25"/>
      </c>
      <c r="Z23" s="71">
        <f t="shared" si="4"/>
      </c>
      <c r="AA23" s="104">
        <f ca="1">IF(Z23&lt;&gt;"",RANK(Z23,Z$5:INDIRECT(AA$1,TRUE)),"")</f>
      </c>
      <c r="AB23" s="111">
        <f>IF(AND('Raw Data'!J21&lt;&gt;"",'Raw Data'!J21&lt;&gt;0),ROUNDDOWN('Raw Data'!J21,Title!$M$1),"")</f>
      </c>
      <c r="AC23" s="109">
        <f>IF(AND('Raw Data'!K21&lt;&gt;"",'Raw Data'!K21&lt;&gt;0),'Raw Data'!K21,"")</f>
      </c>
      <c r="AD23" s="97">
        <f>IF(AND(AB23&gt;0,AB23&lt;&gt;""),IF(Title!$K$1=0,ROUNDDOWN((1000*AB$1)/AB23,2),ROUND((1000*AB$1)/AB23,2)),IF(AB23="","",0))</f>
      </c>
      <c r="AE23" s="51">
        <f ca="1">IF(OR(AB23&lt;&gt;"",AC23&lt;&gt;""),RANK(AF23,AF$5:INDIRECT(AE$1,TRUE)),"")</f>
      </c>
      <c r="AF23" s="71">
        <f t="shared" si="26"/>
      </c>
      <c r="AG23" s="71">
        <f t="shared" si="5"/>
      </c>
      <c r="AH23" s="104">
        <f ca="1">IF(AG23&lt;&gt;"",RANK(AG23,AG$5:INDIRECT(AH$1,TRUE)),"")</f>
      </c>
      <c r="AI23" s="111">
        <f>IF(AND('Raw Data'!L21&lt;&gt;"",'Raw Data'!L21&lt;&gt;0),ROUNDDOWN('Raw Data'!L21,Title!$M$1),"")</f>
      </c>
      <c r="AJ23" s="109">
        <f>IF(AND('Raw Data'!M21&lt;&gt;"",'Raw Data'!M21&lt;&gt;0),'Raw Data'!M21,"")</f>
      </c>
      <c r="AK23" s="97">
        <f>IF(AND(AI23&gt;0,AI23&lt;&gt;""),IF(Title!$K$1=0,ROUNDDOWN((1000*AI$1)/AI23,2),ROUND((1000*AI$1)/AI23,2)),IF(AI23="","",0))</f>
      </c>
      <c r="AL23" s="51">
        <f ca="1">IF(OR(AI23&lt;&gt;"",AJ23&lt;&gt;""),RANK(AM23,AM$5:INDIRECT(AL$1,TRUE)),"")</f>
      </c>
      <c r="AM23" s="71">
        <f t="shared" si="27"/>
      </c>
      <c r="AN23" s="71">
        <f t="shared" si="6"/>
      </c>
      <c r="AO23" s="104">
        <f ca="1">IF(AN23&lt;&gt;"",RANK(AN23,AN$5:INDIRECT(AO$1,TRUE)),"")</f>
      </c>
      <c r="AP23" s="111">
        <f>IF(AND('Raw Data'!N21&lt;&gt;"",'Raw Data'!N21&lt;&gt;0),ROUNDDOWN('Raw Data'!N21,Title!$M$1),"")</f>
      </c>
      <c r="AQ23" s="109">
        <f>IF(AND('Raw Data'!O21&lt;&gt;"",'Raw Data'!O21&lt;&gt;0),'Raw Data'!O21,"")</f>
      </c>
      <c r="AR23" s="97">
        <f>IF(AND(AP23&gt;0,AP23&lt;&gt;""),IF(Title!$K$1=0,ROUNDDOWN((1000*AP$1)/AP23,2),ROUND((1000*AP$1)/AP23,2)),IF(AP23="","",0))</f>
      </c>
      <c r="AS23" s="51">
        <f ca="1">IF(OR(AP23&lt;&gt;"",AQ23&lt;&gt;""),RANK(AT23,AT$5:INDIRECT(AS$1,TRUE)),"")</f>
      </c>
      <c r="AT23" s="71">
        <f t="shared" si="28"/>
      </c>
      <c r="AU23" s="71">
        <f t="shared" si="7"/>
      </c>
      <c r="AV23" s="104">
        <f ca="1">IF(AU23&lt;&gt;"",RANK(AU23,AU$5:INDIRECT(AV$1,TRUE)),"")</f>
      </c>
      <c r="AW23" s="111">
        <f>IF(AND('Raw Data'!P21&lt;&gt;"",'Raw Data'!P21&lt;&gt;0),ROUNDDOWN('Raw Data'!P21,Title!$M$1),"")</f>
      </c>
      <c r="AX23" s="109">
        <f>IF(AND('Raw Data'!Q21&lt;&gt;"",'Raw Data'!Q21&lt;&gt;0),'Raw Data'!Q21,"")</f>
      </c>
      <c r="AY23" s="97">
        <f>IF(AND(AW23&gt;0,AW23&lt;&gt;""),IF(Title!$K$1=0,ROUNDDOWN((1000*AW$1)/AW23,2),ROUND((1000*AW$1)/AW23,2)),IF(AW23="","",0))</f>
      </c>
      <c r="AZ23" s="51">
        <f ca="1">IF(OR(AW23&lt;&gt;"",AX23&lt;&gt;""),RANK(BA23,BA$5:INDIRECT(AZ$1,TRUE)),"")</f>
      </c>
      <c r="BA23" s="71">
        <f t="shared" si="29"/>
      </c>
      <c r="BB23" s="71">
        <f t="shared" si="8"/>
      </c>
      <c r="BC23" s="104">
        <f ca="1">IF(BB23&lt;&gt;"",RANK(BB23,BB$5:INDIRECT(BC$1,TRUE)),"")</f>
      </c>
      <c r="BD23" s="111">
        <f>IF(AND('Raw Data'!R21&lt;&gt;"",'Raw Data'!R21&lt;&gt;0),ROUNDDOWN('Raw Data'!R21,Title!$M$1),"")</f>
      </c>
      <c r="BE23" s="109">
        <f>IF(AND('Raw Data'!S21&lt;&gt;"",'Raw Data'!S21&lt;&gt;0),'Raw Data'!S21,"")</f>
      </c>
      <c r="BF23" s="97">
        <f>IF(AND(BD23&gt;0,BD23&lt;&gt;""),IF(Title!$K$1=0,ROUNDDOWN((1000*BD$1)/BD23,2),ROUND((1000*BD$1)/BD23,2)),IF(BD23="","",0))</f>
      </c>
      <c r="BG23" s="51">
        <f ca="1">IF(OR(BD23&lt;&gt;"",BE23&lt;&gt;""),RANK(BH23,BH$5:INDIRECT(BG$1,TRUE)),"")</f>
      </c>
      <c r="BH23" s="71">
        <f t="shared" si="30"/>
      </c>
      <c r="BI23" s="71">
        <f t="shared" si="9"/>
      </c>
      <c r="BJ23" s="104">
        <f ca="1">IF(BI23&lt;&gt;"",RANK(BI23,BI$5:INDIRECT(BJ$1,TRUE)),"")</f>
      </c>
      <c r="BK23" s="111">
        <f>IF(AND('Raw Data'!T21&lt;&gt;"",'Raw Data'!T21&lt;&gt;0),ROUNDDOWN('Raw Data'!T21,Title!$M$1),"")</f>
      </c>
      <c r="BL23" s="109">
        <f>IF(AND('Raw Data'!U21&lt;&gt;"",'Raw Data'!U21&lt;&gt;0),'Raw Data'!U21,"")</f>
      </c>
      <c r="BM23" s="97">
        <f t="shared" si="31"/>
      </c>
      <c r="BN23" s="51">
        <f ca="1">IF(OR(BK23&lt;&gt;"",BL23&lt;&gt;""),RANK(BO23,BO$5:INDIRECT(BN$1,TRUE)),"")</f>
      </c>
      <c r="BO23" s="71">
        <f t="shared" si="32"/>
      </c>
      <c r="BP23" s="71">
        <f t="shared" si="10"/>
      </c>
      <c r="BQ23" s="104">
        <f ca="1">IF(BP23&lt;&gt;"",RANK(BP23,BP$5:INDIRECT(BQ$1,TRUE)),"")</f>
      </c>
      <c r="BR23" s="111">
        <f>IF(AND('Raw Data'!V21&lt;&gt;"",'Raw Data'!V21&lt;&gt;0),ROUNDDOWN('Raw Data'!V21,Title!$M$1),"")</f>
      </c>
      <c r="BS23" s="109">
        <f>IF(AND('Raw Data'!W21&lt;&gt;"",'Raw Data'!W21&lt;&gt;0),'Raw Data'!W21,"")</f>
      </c>
      <c r="BT23" s="97">
        <f>IF(AND(BR23&gt;0,BR23&lt;&gt;""),IF(Title!$K$1=0,ROUNDDOWN((1000*BR$1)/BR23,2),ROUND((1000*BR$1)/BR23,2)),IF(BR23="","",0))</f>
      </c>
      <c r="BU23" s="51">
        <f ca="1">IF(OR(BR23&lt;&gt;"",BS23&lt;&gt;""),RANK(BV23,BV$5:INDIRECT(BU$1,TRUE)),"")</f>
      </c>
      <c r="BV23" s="71">
        <f t="shared" si="33"/>
      </c>
      <c r="BW23" s="71">
        <f t="shared" si="11"/>
      </c>
      <c r="BX23" s="104">
        <f ca="1">IF(BW23&lt;&gt;"",RANK(BW23,BW$5:INDIRECT(BX$1,TRUE)),"")</f>
      </c>
      <c r="BY23" s="111">
        <f>IF(AND('Raw Data'!X21&lt;&gt;"",'Raw Data'!X21&lt;&gt;0),ROUNDDOWN('Raw Data'!X21,Title!$M$1),"")</f>
      </c>
      <c r="BZ23" s="109">
        <f>IF(AND('Raw Data'!Y21&lt;&gt;"",'Raw Data'!Y21&lt;&gt;0),'Raw Data'!Y21,"")</f>
      </c>
      <c r="CA23" s="97">
        <f>IF(AND(BY23&gt;0,BY23&lt;&gt;""),IF(Title!$K$1=0,ROUNDDOWN((1000*BY$1)/BY23,2),ROUND((1000*BY$1)/BY23,2)),IF(BY23="","",0))</f>
      </c>
      <c r="CB23" s="51">
        <f ca="1">IF(OR(BY23&lt;&gt;"",BZ23&lt;&gt;""),RANK(CC23,CC$5:INDIRECT(CB$1,TRUE)),"")</f>
      </c>
      <c r="CC23" s="71">
        <f t="shared" si="34"/>
      </c>
      <c r="CD23" s="71">
        <f t="shared" si="12"/>
      </c>
      <c r="CE23" s="104">
        <f ca="1">IF(CD23&lt;&gt;"",RANK(CD23,CD$5:INDIRECT(CE$1,TRUE)),"")</f>
      </c>
      <c r="CF23" s="111">
        <f>IF(AND('Raw Data'!Z21&lt;&gt;"",'Raw Data'!Z21&lt;&gt;0),ROUNDDOWN('Raw Data'!Z21,Title!$M$1),"")</f>
      </c>
      <c r="CG23" s="109">
        <f>IF(AND('Raw Data'!AA21&lt;&gt;"",'Raw Data'!AA21&lt;&gt;0),'Raw Data'!AA21,"")</f>
      </c>
      <c r="CH23" s="97">
        <f>IF(AND(CF23&gt;0,CF23&lt;&gt;""),IF(Title!$K$1=0,ROUNDDOWN((1000*CF$1)/CF23,2),ROUND((1000*CF$1)/CF23,2)),IF(CF23="","",0))</f>
      </c>
      <c r="CI23" s="51">
        <f ca="1">IF(OR(CF23&lt;&gt;"",CG23&lt;&gt;""),RANK(CJ23,CJ$5:INDIRECT(CI$1,TRUE)),"")</f>
      </c>
      <c r="CJ23" s="71">
        <f t="shared" si="35"/>
      </c>
      <c r="CK23" s="71">
        <f t="shared" si="13"/>
      </c>
      <c r="CL23" s="104">
        <f ca="1">IF(CK23&lt;&gt;"",RANK(CK23,CK$5:INDIRECT(CL$1,TRUE)),"")</f>
      </c>
      <c r="CM23" s="111">
        <f>IF(AND('Raw Data'!AB21&lt;&gt;"",'Raw Data'!AB21&lt;&gt;0),ROUNDDOWN('Raw Data'!AB21,Title!$M$1),"")</f>
      </c>
      <c r="CN23" s="109">
        <f>IF(AND('Raw Data'!AC21&lt;&gt;"",'Raw Data'!AC21&lt;&gt;0),'Raw Data'!AC21,"")</f>
      </c>
      <c r="CO23" s="97">
        <f>IF(AND(CM23&gt;0,CM23&lt;&gt;""),IF(Title!$K$1=0,ROUNDDOWN((1000*CM$1)/CM23,2),ROUND((1000*CM$1)/CM23,2)),IF(CM23="","",0))</f>
      </c>
      <c r="CP23" s="51">
        <f ca="1">IF(OR(CM23&lt;&gt;"",CN23&lt;&gt;""),RANK(CQ23,CQ$5:INDIRECT(CP$1,TRUE)),"")</f>
      </c>
      <c r="CQ23" s="71">
        <f t="shared" si="36"/>
      </c>
      <c r="CR23" s="71">
        <f t="shared" si="14"/>
      </c>
      <c r="CS23" s="104">
        <f ca="1">IF(CR23&lt;&gt;"",RANK(CR23,CR$5:INDIRECT(CS$1,TRUE)),"")</f>
      </c>
      <c r="CT23" s="111">
        <f>IF(AND('Raw Data'!AD21&lt;&gt;"",'Raw Data'!AD21&lt;&gt;0),ROUNDDOWN('Raw Data'!AD21,Title!$M$1),"")</f>
      </c>
      <c r="CU23" s="109">
        <f>IF(AND('Raw Data'!AE21&lt;&gt;"",'Raw Data'!AE21&lt;&gt;0),'Raw Data'!AE21,"")</f>
      </c>
      <c r="CV23" s="97">
        <f>IF(AND(CT23&gt;0,CT23&lt;&gt;""),IF(Title!$K$1=0,ROUNDDOWN((1000*CT$1)/CT23,2),ROUND((1000*CT$1)/CT23,2)),IF(CT23="","",0))</f>
      </c>
      <c r="CW23" s="51">
        <f ca="1">IF(OR(CT23&lt;&gt;"",CU23&lt;&gt;""),RANK(CX23,CX$5:INDIRECT(CW$1,TRUE)),"")</f>
      </c>
      <c r="CX23" s="71">
        <f t="shared" si="37"/>
      </c>
      <c r="CY23" s="71">
        <f t="shared" si="15"/>
      </c>
      <c r="CZ23" s="104">
        <f ca="1">IF(CY23&lt;&gt;"",RANK(CY23,CY$5:INDIRECT(CZ$1,TRUE)),"")</f>
      </c>
      <c r="DA23" s="111">
        <f>IF(AND('Raw Data'!AF21&lt;&gt;"",'Raw Data'!AF21&lt;&gt;0),ROUNDDOWN('Raw Data'!AF21,Title!$M$1),"")</f>
      </c>
      <c r="DB23" s="109">
        <f>IF(AND('Raw Data'!AG21&lt;&gt;"",'Raw Data'!AG21&lt;&gt;0),'Raw Data'!AG21,"")</f>
      </c>
      <c r="DC23" s="97">
        <f>IF(AND(DA23&gt;0,DA23&lt;&gt;""),IF(Title!$K$1=0,ROUNDDOWN((1000*DA$1)/DA23,2),ROUND((1000*DA$1)/DA23,2)),IF(DA23="","",0))</f>
      </c>
      <c r="DD23" s="51">
        <f ca="1">IF(OR(DA23&lt;&gt;"",DB23&lt;&gt;""),RANK(DE23,DE$5:INDIRECT(DD$1,TRUE)),"")</f>
      </c>
      <c r="DE23" s="71">
        <f t="shared" si="38"/>
      </c>
      <c r="DF23" s="71">
        <f t="shared" si="16"/>
      </c>
      <c r="DG23" s="104">
        <f ca="1">IF(DF23&lt;&gt;"",RANK(DF23,DF$5:INDIRECT(DG$1,TRUE)),"")</f>
      </c>
      <c r="DH23" s="111">
        <f>IF(AND('Raw Data'!AH21&lt;&gt;"",'Raw Data'!AH21&lt;&gt;0),ROUNDDOWN('Raw Data'!AH21,Title!$M$1),"")</f>
      </c>
      <c r="DI23" s="109">
        <f>IF(AND('Raw Data'!AI21&lt;&gt;"",'Raw Data'!AI21&lt;&gt;0),'Raw Data'!AI21,"")</f>
      </c>
      <c r="DJ23" s="97">
        <f>IF(AND(DH23&gt;0,DH23&lt;&gt;""),IF(Title!$K$1=0,ROUNDDOWN((1000*DH$1)/DH23,2),ROUND((1000*DH$1)/DH23,2)),IF(DH23="","",0))</f>
      </c>
      <c r="DK23" s="51">
        <f ca="1">IF(OR(DH23&lt;&gt;"",DI23&lt;&gt;""),RANK(DL23,DL$5:INDIRECT(DK$1,TRUE)),"")</f>
      </c>
      <c r="DL23" s="71">
        <f t="shared" si="39"/>
      </c>
      <c r="DM23" s="71">
        <f t="shared" si="17"/>
      </c>
      <c r="DN23" s="104">
        <f ca="1">IF(DM23&lt;&gt;"",RANK(DM23,DM$5:INDIRECT(DN$1,TRUE)),"")</f>
      </c>
      <c r="DO23" s="111">
        <f>IF(AND('Raw Data'!AJ21&lt;&gt;"",'Raw Data'!AJ21&lt;&gt;0),ROUNDDOWN('Raw Data'!AJ21,Title!$M$1),"")</f>
      </c>
      <c r="DP23" s="109">
        <f>IF(AND('Raw Data'!AK21&lt;&gt;"",'Raw Data'!AK21&lt;&gt;0),'Raw Data'!AK21,"")</f>
      </c>
      <c r="DQ23" s="97">
        <f>IF(AND(DO23&gt;0,DO23&lt;&gt;""),IF(Title!$K$1=0,ROUNDDOWN((1000*DO$1)/DO23,2),ROUND((1000*DO$1)/DO23,2)),IF(DO23="","",0))</f>
      </c>
      <c r="DR23" s="51">
        <f ca="1">IF(OR(DO23&lt;&gt;"",DP23&lt;&gt;""),RANK(DS23,DS$5:INDIRECT(DR$1,TRUE)),"")</f>
      </c>
      <c r="DS23" s="71">
        <f t="shared" si="40"/>
      </c>
      <c r="DT23" s="71">
        <f t="shared" si="18"/>
      </c>
      <c r="DU23" s="104">
        <f ca="1">IF(DT23&lt;&gt;"",RANK(DT23,DT$5:INDIRECT(DU$1,TRUE)),"")</f>
      </c>
      <c r="DV23" s="111">
        <f>IF(AND('Raw Data'!AL21&lt;&gt;"",'Raw Data'!AL21&lt;&gt;0),ROUNDDOWN('Raw Data'!AL21,Title!$M$1),"")</f>
      </c>
      <c r="DW23" s="109">
        <f>IF(AND('Raw Data'!AM21&lt;&gt;"",'Raw Data'!AM21&lt;&gt;0),'Raw Data'!AM21,"")</f>
      </c>
      <c r="DX23" s="97">
        <f>IF(AND(DV23&gt;0,DV23&lt;&gt;""),IF(Title!$K$1=0,ROUNDDOWN((1000*DV$1)/DV23,2),ROUND((1000*DV$1)/DV23,2)),IF(DV23="","",0))</f>
      </c>
      <c r="DY23" s="51">
        <f ca="1">IF(OR(DV23&lt;&gt;"",DW23&lt;&gt;""),RANK(DZ23,DZ$5:INDIRECT(DY$1,TRUE)),"")</f>
      </c>
      <c r="DZ23" s="71">
        <f t="shared" si="41"/>
      </c>
      <c r="EA23" s="71">
        <f t="shared" si="19"/>
      </c>
      <c r="EB23" s="104">
        <f ca="1">IF(EA23&lt;&gt;"",RANK(EA23,EA$5:INDIRECT(EB$1,TRUE)),"")</f>
      </c>
      <c r="EC23" s="111">
        <f>IF(AND('Raw Data'!AN21&lt;&gt;"",'Raw Data'!AN21&lt;&gt;0),ROUNDDOWN('Raw Data'!AN21,Title!$M$1),"")</f>
      </c>
      <c r="ED23" s="109">
        <f>IF(AND('Raw Data'!AO21&lt;&gt;"",'Raw Data'!AO21&lt;&gt;0),'Raw Data'!AO21,"")</f>
      </c>
      <c r="EE23" s="97">
        <f>IF(AND(EC23&gt;0,EC23&lt;&gt;""),IF(Title!$K$1=0,ROUNDDOWN((1000*EC$1)/EC23,2),ROUND((1000*EC$1)/EC23,2)),IF(EC23="","",0))</f>
      </c>
      <c r="EF23" s="51">
        <f ca="1">IF(OR(EC23&lt;&gt;"",ED23&lt;&gt;""),RANK(EG23,EG$5:INDIRECT(EF$1,TRUE)),"")</f>
      </c>
      <c r="EG23" s="71">
        <f t="shared" si="42"/>
      </c>
      <c r="EH23" s="71">
        <f t="shared" si="20"/>
      </c>
      <c r="EI23" s="104">
        <f ca="1">IF(EH23&lt;&gt;"",RANK(EH23,EH$5:INDIRECT(EI$1,TRUE)),"")</f>
      </c>
      <c r="EJ23" s="111">
        <f>IF(AND('Raw Data'!AP21&lt;&gt;"",'Raw Data'!AP21&lt;&gt;0),ROUNDDOWN('Raw Data'!AP21,Title!$M$1),"")</f>
      </c>
      <c r="EK23" s="106">
        <f>IF(AND('Raw Data'!AQ21&lt;&gt;"",'Raw Data'!AQ21&lt;&gt;0),'Raw Data'!AQ21,"")</f>
      </c>
      <c r="EL23" s="97">
        <f>IF(AND(EJ23&gt;0,EJ23&lt;&gt;""),IF(Title!$K$1=0,ROUNDDOWN((1000*EJ$1)/EJ23,2),ROUND((1000*EJ$1)/EJ23,2)),IF(EJ23="","",0))</f>
      </c>
      <c r="EM23" s="51">
        <f ca="1">IF(OR(EJ23&lt;&gt;"",EK23&lt;&gt;""),RANK(EN23,EN$5:INDIRECT(EM$1,TRUE)),"")</f>
      </c>
      <c r="EN23" s="71">
        <f t="shared" si="43"/>
      </c>
      <c r="EO23" s="71">
        <f t="shared" si="21"/>
      </c>
      <c r="EP23" s="104">
        <f ca="1">IF(EO23&lt;&gt;"",RANK(EO23,EO$5:INDIRECT(EP$1,TRUE)),"")</f>
      </c>
      <c r="EQ23" s="51" t="str">
        <f t="shared" si="44"/>
        <v>$ER$23:$FK$23</v>
      </c>
      <c r="ER23" s="71">
        <f t="shared" si="45"/>
        <v>0</v>
      </c>
      <c r="ES23" s="71">
        <f t="shared" si="46"/>
        <v>0</v>
      </c>
      <c r="ET23" s="71">
        <f t="shared" si="47"/>
        <v>0</v>
      </c>
      <c r="EU23" s="71">
        <f t="shared" si="48"/>
        <v>0</v>
      </c>
      <c r="EV23" s="71">
        <f t="shared" si="49"/>
        <v>0</v>
      </c>
      <c r="EW23" s="71">
        <f t="shared" si="50"/>
        <v>0</v>
      </c>
      <c r="EX23" s="71">
        <f t="shared" si="51"/>
        <v>0</v>
      </c>
      <c r="EY23" s="71">
        <f t="shared" si="52"/>
        <v>0</v>
      </c>
      <c r="EZ23" s="71">
        <f t="shared" si="53"/>
        <v>0</v>
      </c>
      <c r="FA23" s="71">
        <f t="shared" si="54"/>
        <v>0</v>
      </c>
      <c r="FB23" s="71">
        <f t="shared" si="55"/>
        <v>0</v>
      </c>
      <c r="FC23" s="71">
        <f t="shared" si="56"/>
        <v>0</v>
      </c>
      <c r="FD23" s="71">
        <f t="shared" si="57"/>
        <v>0</v>
      </c>
      <c r="FE23" s="71">
        <f t="shared" si="58"/>
        <v>0</v>
      </c>
      <c r="FF23" s="71">
        <f t="shared" si="59"/>
        <v>0</v>
      </c>
      <c r="FG23" s="71">
        <f t="shared" si="60"/>
        <v>0</v>
      </c>
      <c r="FH23" s="71">
        <f t="shared" si="61"/>
        <v>0</v>
      </c>
      <c r="FI23" s="71">
        <f t="shared" si="62"/>
        <v>0</v>
      </c>
      <c r="FJ23" s="71">
        <f t="shared" si="63"/>
        <v>0</v>
      </c>
      <c r="FK23" s="71">
        <f t="shared" si="64"/>
        <v>0</v>
      </c>
      <c r="FL23" s="51" t="str">
        <f t="shared" si="65"/>
        <v>$FM$23:$GF$23</v>
      </c>
      <c r="FM23" s="72">
        <f t="shared" si="66"/>
        <v>0</v>
      </c>
      <c r="FN23" s="51">
        <f t="shared" si="67"/>
        <v>0</v>
      </c>
      <c r="FO23" s="51">
        <f t="shared" si="68"/>
        <v>0</v>
      </c>
      <c r="FP23" s="51">
        <f t="shared" si="69"/>
        <v>0</v>
      </c>
      <c r="FQ23" s="51">
        <f t="shared" si="70"/>
        <v>0</v>
      </c>
      <c r="FR23" s="51">
        <f t="shared" si="71"/>
        <v>0</v>
      </c>
      <c r="FS23" s="51">
        <f t="shared" si="72"/>
        <v>0</v>
      </c>
      <c r="FT23" s="51">
        <f t="shared" si="73"/>
        <v>0</v>
      </c>
      <c r="FU23" s="51">
        <f t="shared" si="74"/>
        <v>0</v>
      </c>
      <c r="FV23" s="51">
        <f t="shared" si="75"/>
        <v>0</v>
      </c>
      <c r="FW23" s="51">
        <f t="shared" si="76"/>
        <v>0</v>
      </c>
      <c r="FX23" s="51">
        <f t="shared" si="77"/>
        <v>0</v>
      </c>
      <c r="FY23" s="51">
        <f t="shared" si="78"/>
        <v>0</v>
      </c>
      <c r="FZ23" s="51">
        <f t="shared" si="79"/>
        <v>0</v>
      </c>
      <c r="GA23" s="51">
        <f t="shared" si="80"/>
        <v>0</v>
      </c>
      <c r="GB23" s="51">
        <f t="shared" si="81"/>
        <v>0</v>
      </c>
      <c r="GC23" s="51">
        <f t="shared" si="82"/>
        <v>0</v>
      </c>
      <c r="GD23" s="51">
        <f t="shared" si="83"/>
        <v>0</v>
      </c>
      <c r="GE23" s="51">
        <f t="shared" si="84"/>
        <v>0</v>
      </c>
      <c r="GF23" s="51">
        <f t="shared" si="85"/>
        <v>0</v>
      </c>
      <c r="GG23" s="51" t="str">
        <f t="shared" si="86"/>
        <v>HA23</v>
      </c>
      <c r="GH23" s="71">
        <f>GetDiscardScore($ER23:ER23,GH$1)</f>
        <v>0</v>
      </c>
      <c r="GI23" s="71">
        <f>GetDiscardScore($ER23:ES23,GI$1)</f>
        <v>0</v>
      </c>
      <c r="GJ23" s="71">
        <f>GetDiscardScore($ER23:ET23,GJ$1)</f>
        <v>0</v>
      </c>
      <c r="GK23" s="71">
        <f>GetDiscardScore($ER23:EU23,GK$1)</f>
        <v>0</v>
      </c>
      <c r="GL23" s="71">
        <f>GetDiscardScore($ER23:EV23,GL$1)</f>
        <v>0</v>
      </c>
      <c r="GM23" s="71">
        <f>GetDiscardScore($ER23:EW23,GM$1)</f>
        <v>0</v>
      </c>
      <c r="GN23" s="71">
        <f>GetDiscardScore($ER23:EX23,GN$1)</f>
        <v>0</v>
      </c>
      <c r="GO23" s="71">
        <f>GetDiscardScore($ER23:EY23,GO$1)</f>
        <v>0</v>
      </c>
      <c r="GP23" s="71">
        <f>GetDiscardScore($ER23:EZ23,GP$1)</f>
        <v>0</v>
      </c>
      <c r="GQ23" s="71">
        <f>GetDiscardScore($ER23:FA23,GQ$1)</f>
        <v>0</v>
      </c>
      <c r="GR23" s="71">
        <f>GetDiscardScore($ER23:FB23,GR$1)</f>
        <v>0</v>
      </c>
      <c r="GS23" s="71">
        <f>GetDiscardScore($ER23:FC23,GS$1)</f>
        <v>0</v>
      </c>
      <c r="GT23" s="71">
        <f>GetDiscardScore($ER23:FD23,GT$1)</f>
        <v>0</v>
      </c>
      <c r="GU23" s="71">
        <f>GetDiscardScore($ER23:FE23,GU$1)</f>
        <v>0</v>
      </c>
      <c r="GV23" s="71">
        <f>GetDiscardScore($ER23:FF23,GV$1)</f>
        <v>0</v>
      </c>
      <c r="GW23" s="71">
        <f>GetDiscardScore($ER23:FG23,GW$1)</f>
        <v>0</v>
      </c>
      <c r="GX23" s="71">
        <f>GetDiscardScore($ER23:FH23,GX$1)</f>
        <v>0</v>
      </c>
      <c r="GY23" s="71">
        <f>GetDiscardScore($ER23:FI23,GY$1)</f>
        <v>0</v>
      </c>
      <c r="GZ23" s="71">
        <f>GetDiscardScore($ER23:FJ23,GZ$1)</f>
        <v>0</v>
      </c>
      <c r="HA23" s="71">
        <f>GetDiscardScore($ER23:FK23,HA$1)</f>
        <v>0</v>
      </c>
      <c r="HB23" s="73">
        <f ca="1" t="shared" si="87"/>
      </c>
      <c r="HC23" s="72">
        <f ca="1">IF(HB23&lt;&gt;"",RANK(HB23,HB$5:INDIRECT(HC$1,TRUE),0),"")</f>
      </c>
      <c r="HD23" s="70">
        <f ca="1" t="shared" si="88"/>
      </c>
    </row>
    <row r="24" spans="1:212" s="51" customFormat="1" ht="11.25">
      <c r="A24" s="41">
        <v>20</v>
      </c>
      <c r="B24" s="41">
        <f>IF('Raw Data'!B22&lt;&gt;"",'Raw Data'!B22,"")</f>
      </c>
      <c r="C24" s="51">
        <f>IF('Raw Data'!C22&lt;&gt;"",'Raw Data'!C22,"")</f>
      </c>
      <c r="D24" s="42">
        <f t="shared" si="22"/>
      </c>
      <c r="E24" s="69">
        <f t="shared" si="23"/>
      </c>
      <c r="F24" s="99">
        <f t="shared" si="0"/>
      </c>
      <c r="G24" s="111">
        <f>IF(AND('Raw Data'!D22&lt;&gt;"",'Raw Data'!D22&lt;&gt;0),ROUNDDOWN('Raw Data'!D22,Title!$M$1),"")</f>
      </c>
      <c r="H24" s="109">
        <f>IF(AND('Raw Data'!E22&lt;&gt;"",'Raw Data'!E22&lt;&gt;0),'Raw Data'!E22,"")</f>
      </c>
      <c r="I24" s="97">
        <f>IF(AND(G24&lt;&gt;"",G24&gt;0),IF(Title!$K$1=0,ROUNDDOWN((1000*G$1)/G24,2),ROUND((1000*G$1)/G24,2)),IF(G24="","",0))</f>
      </c>
      <c r="J24" s="51">
        <f ca="1">IF(K24&lt;&gt;0,RANK(K24,K$5:INDIRECT(J$1,TRUE)),"")</f>
      </c>
      <c r="K24" s="71">
        <f t="shared" si="89"/>
        <v>0</v>
      </c>
      <c r="L24" s="71">
        <f t="shared" si="2"/>
      </c>
      <c r="M24" s="104">
        <f ca="1">IF(L24&lt;&gt;"",RANK(L24,L$5:INDIRECT(M$1,TRUE)),"")</f>
      </c>
      <c r="N24" s="111">
        <f>IF(AND('Raw Data'!F22&lt;&gt;"",'Raw Data'!F22&lt;&gt;0),ROUNDDOWN('Raw Data'!F22,Title!$M$1),"")</f>
      </c>
      <c r="O24" s="109">
        <f>IF(AND('Raw Data'!G22&lt;&gt;"",'Raw Data'!G22&lt;&gt;0),'Raw Data'!G22,"")</f>
      </c>
      <c r="P24" s="97">
        <f>IF(AND(N24&gt;0,N24&lt;&gt;""),IF(Title!$K$1=0,ROUNDDOWN((1000*N$1)/N24,2),ROUND((1000*N$1)/N24,2)),IF(N24="","",0))</f>
      </c>
      <c r="Q24" s="51">
        <f ca="1">IF(OR(N24&lt;&gt;"",O24&lt;&gt;""),RANK(R24,R$5:INDIRECT(Q$1,TRUE)),"")</f>
      </c>
      <c r="R24" s="71">
        <f t="shared" si="24"/>
      </c>
      <c r="S24" s="71">
        <f t="shared" si="3"/>
      </c>
      <c r="T24" s="104">
        <f ca="1">IF(S24&lt;&gt;"",RANK(S24,S$5:INDIRECT(T$1,TRUE)),"")</f>
      </c>
      <c r="U24" s="111">
        <f>IF(AND('Raw Data'!H22&lt;&gt;"",'Raw Data'!H22&lt;&gt;0),ROUNDDOWN('Raw Data'!H22,Title!$M$1),"")</f>
      </c>
      <c r="V24" s="109">
        <f>IF(AND('Raw Data'!I22&lt;&gt;"",'Raw Data'!I22&lt;&gt;0),'Raw Data'!I22,"")</f>
      </c>
      <c r="W24" s="97">
        <f>IF(AND(U24&gt;0,U24&lt;&gt;""),IF(Title!$K$1=0,ROUNDDOWN((1000*U$1)/U24,2),ROUND((1000*U$1)/U24,2)),IF(U24="","",0))</f>
      </c>
      <c r="X24" s="51">
        <f ca="1">IF(OR(U24&lt;&gt;"",V24&lt;&gt;""),RANK(Y24,Y$5:INDIRECT(X$1,TRUE)),"")</f>
      </c>
      <c r="Y24" s="71">
        <f t="shared" si="25"/>
      </c>
      <c r="Z24" s="71">
        <f t="shared" si="4"/>
      </c>
      <c r="AA24" s="104">
        <f ca="1">IF(Z24&lt;&gt;"",RANK(Z24,Z$5:INDIRECT(AA$1,TRUE)),"")</f>
      </c>
      <c r="AB24" s="111">
        <f>IF(AND('Raw Data'!J22&lt;&gt;"",'Raw Data'!J22&lt;&gt;0),ROUNDDOWN('Raw Data'!J22,Title!$M$1),"")</f>
      </c>
      <c r="AC24" s="109">
        <f>IF(AND('Raw Data'!K22&lt;&gt;"",'Raw Data'!K22&lt;&gt;0),'Raw Data'!K22,"")</f>
      </c>
      <c r="AD24" s="97">
        <f>IF(AND(AB24&gt;0,AB24&lt;&gt;""),IF(Title!$K$1=0,ROUNDDOWN((1000*AB$1)/AB24,2),ROUND((1000*AB$1)/AB24,2)),IF(AB24="","",0))</f>
      </c>
      <c r="AE24" s="51">
        <f ca="1">IF(OR(AB24&lt;&gt;"",AC24&lt;&gt;""),RANK(AF24,AF$5:INDIRECT(AE$1,TRUE)),"")</f>
      </c>
      <c r="AF24" s="71">
        <f t="shared" si="26"/>
      </c>
      <c r="AG24" s="71">
        <f t="shared" si="5"/>
      </c>
      <c r="AH24" s="104">
        <f ca="1">IF(AG24&lt;&gt;"",RANK(AG24,AG$5:INDIRECT(AH$1,TRUE)),"")</f>
      </c>
      <c r="AI24" s="111">
        <f>IF(AND('Raw Data'!L22&lt;&gt;"",'Raw Data'!L22&lt;&gt;0),ROUNDDOWN('Raw Data'!L22,Title!$M$1),"")</f>
      </c>
      <c r="AJ24" s="109">
        <f>IF(AND('Raw Data'!M22&lt;&gt;"",'Raw Data'!M22&lt;&gt;0),'Raw Data'!M22,"")</f>
      </c>
      <c r="AK24" s="97">
        <f>IF(AND(AI24&gt;0,AI24&lt;&gt;""),IF(Title!$K$1=0,ROUNDDOWN((1000*AI$1)/AI24,2),ROUND((1000*AI$1)/AI24,2)),IF(AI24="","",0))</f>
      </c>
      <c r="AL24" s="51">
        <f ca="1">IF(OR(AI24&lt;&gt;"",AJ24&lt;&gt;""),RANK(AM24,AM$5:INDIRECT(AL$1,TRUE)),"")</f>
      </c>
      <c r="AM24" s="71">
        <f t="shared" si="27"/>
      </c>
      <c r="AN24" s="71">
        <f t="shared" si="6"/>
      </c>
      <c r="AO24" s="104">
        <f ca="1">IF(AN24&lt;&gt;"",RANK(AN24,AN$5:INDIRECT(AO$1,TRUE)),"")</f>
      </c>
      <c r="AP24" s="111">
        <f>IF(AND('Raw Data'!N22&lt;&gt;"",'Raw Data'!N22&lt;&gt;0),ROUNDDOWN('Raw Data'!N22,Title!$M$1),"")</f>
      </c>
      <c r="AQ24" s="109">
        <f>IF(AND('Raw Data'!O22&lt;&gt;"",'Raw Data'!O22&lt;&gt;0),'Raw Data'!O22,"")</f>
      </c>
      <c r="AR24" s="97">
        <f>IF(AND(AP24&gt;0,AP24&lt;&gt;""),IF(Title!$K$1=0,ROUNDDOWN((1000*AP$1)/AP24,2),ROUND((1000*AP$1)/AP24,2)),IF(AP24="","",0))</f>
      </c>
      <c r="AS24" s="51">
        <f ca="1">IF(OR(AP24&lt;&gt;"",AQ24&lt;&gt;""),RANK(AT24,AT$5:INDIRECT(AS$1,TRUE)),"")</f>
      </c>
      <c r="AT24" s="71">
        <f t="shared" si="28"/>
      </c>
      <c r="AU24" s="71">
        <f t="shared" si="7"/>
      </c>
      <c r="AV24" s="104">
        <f ca="1">IF(AU24&lt;&gt;"",RANK(AU24,AU$5:INDIRECT(AV$1,TRUE)),"")</f>
      </c>
      <c r="AW24" s="111">
        <f>IF(AND('Raw Data'!P22&lt;&gt;"",'Raw Data'!P22&lt;&gt;0),ROUNDDOWN('Raw Data'!P22,Title!$M$1),"")</f>
      </c>
      <c r="AX24" s="109">
        <f>IF(AND('Raw Data'!Q22&lt;&gt;"",'Raw Data'!Q22&lt;&gt;0),'Raw Data'!Q22,"")</f>
      </c>
      <c r="AY24" s="97">
        <f>IF(AND(AW24&gt;0,AW24&lt;&gt;""),IF(Title!$K$1=0,ROUNDDOWN((1000*AW$1)/AW24,2),ROUND((1000*AW$1)/AW24,2)),IF(AW24="","",0))</f>
      </c>
      <c r="AZ24" s="51">
        <f ca="1">IF(OR(AW24&lt;&gt;"",AX24&lt;&gt;""),RANK(BA24,BA$5:INDIRECT(AZ$1,TRUE)),"")</f>
      </c>
      <c r="BA24" s="71">
        <f t="shared" si="29"/>
      </c>
      <c r="BB24" s="71">
        <f t="shared" si="8"/>
      </c>
      <c r="BC24" s="104">
        <f ca="1">IF(BB24&lt;&gt;"",RANK(BB24,BB$5:INDIRECT(BC$1,TRUE)),"")</f>
      </c>
      <c r="BD24" s="111">
        <f>IF(AND('Raw Data'!R22&lt;&gt;"",'Raw Data'!R22&lt;&gt;0),ROUNDDOWN('Raw Data'!R22,Title!$M$1),"")</f>
      </c>
      <c r="BE24" s="109">
        <f>IF(AND('Raw Data'!S22&lt;&gt;"",'Raw Data'!S22&lt;&gt;0),'Raw Data'!S22,"")</f>
      </c>
      <c r="BF24" s="97">
        <f>IF(AND(BD24&gt;0,BD24&lt;&gt;""),IF(Title!$K$1=0,ROUNDDOWN((1000*BD$1)/BD24,2),ROUND((1000*BD$1)/BD24,2)),IF(BD24="","",0))</f>
      </c>
      <c r="BG24" s="51">
        <f ca="1">IF(OR(BD24&lt;&gt;"",BE24&lt;&gt;""),RANK(BH24,BH$5:INDIRECT(BG$1,TRUE)),"")</f>
      </c>
      <c r="BH24" s="71">
        <f t="shared" si="30"/>
      </c>
      <c r="BI24" s="71">
        <f t="shared" si="9"/>
      </c>
      <c r="BJ24" s="104">
        <f ca="1">IF(BI24&lt;&gt;"",RANK(BI24,BI$5:INDIRECT(BJ$1,TRUE)),"")</f>
      </c>
      <c r="BK24" s="111">
        <f>IF(AND('Raw Data'!T22&lt;&gt;"",'Raw Data'!T22&lt;&gt;0),ROUNDDOWN('Raw Data'!T22,Title!$M$1),"")</f>
      </c>
      <c r="BL24" s="109">
        <f>IF(AND('Raw Data'!U22&lt;&gt;"",'Raw Data'!U22&lt;&gt;0),'Raw Data'!U22,"")</f>
      </c>
      <c r="BM24" s="97">
        <f t="shared" si="31"/>
      </c>
      <c r="BN24" s="51">
        <f ca="1">IF(OR(BK24&lt;&gt;"",BL24&lt;&gt;""),RANK(BO24,BO$5:INDIRECT(BN$1,TRUE)),"")</f>
      </c>
      <c r="BO24" s="71">
        <f t="shared" si="32"/>
      </c>
      <c r="BP24" s="71">
        <f t="shared" si="10"/>
      </c>
      <c r="BQ24" s="104">
        <f ca="1">IF(BP24&lt;&gt;"",RANK(BP24,BP$5:INDIRECT(BQ$1,TRUE)),"")</f>
      </c>
      <c r="BR24" s="111">
        <f>IF(AND('Raw Data'!V22&lt;&gt;"",'Raw Data'!V22&lt;&gt;0),ROUNDDOWN('Raw Data'!V22,Title!$M$1),"")</f>
      </c>
      <c r="BS24" s="109">
        <f>IF(AND('Raw Data'!W22&lt;&gt;"",'Raw Data'!W22&lt;&gt;0),'Raw Data'!W22,"")</f>
      </c>
      <c r="BT24" s="97">
        <f>IF(AND(BR24&gt;0,BR24&lt;&gt;""),IF(Title!$K$1=0,ROUNDDOWN((1000*BR$1)/BR24,2),ROUND((1000*BR$1)/BR24,2)),IF(BR24="","",0))</f>
      </c>
      <c r="BU24" s="51">
        <f ca="1">IF(OR(BR24&lt;&gt;"",BS24&lt;&gt;""),RANK(BV24,BV$5:INDIRECT(BU$1,TRUE)),"")</f>
      </c>
      <c r="BV24" s="71">
        <f t="shared" si="33"/>
      </c>
      <c r="BW24" s="71">
        <f t="shared" si="11"/>
      </c>
      <c r="BX24" s="104">
        <f ca="1">IF(BW24&lt;&gt;"",RANK(BW24,BW$5:INDIRECT(BX$1,TRUE)),"")</f>
      </c>
      <c r="BY24" s="111">
        <f>IF(AND('Raw Data'!X22&lt;&gt;"",'Raw Data'!X22&lt;&gt;0),ROUNDDOWN('Raw Data'!X22,Title!$M$1),"")</f>
      </c>
      <c r="BZ24" s="109">
        <f>IF(AND('Raw Data'!Y22&lt;&gt;"",'Raw Data'!Y22&lt;&gt;0),'Raw Data'!Y22,"")</f>
      </c>
      <c r="CA24" s="97">
        <f>IF(AND(BY24&gt;0,BY24&lt;&gt;""),IF(Title!$K$1=0,ROUNDDOWN((1000*BY$1)/BY24,2),ROUND((1000*BY$1)/BY24,2)),IF(BY24="","",0))</f>
      </c>
      <c r="CB24" s="51">
        <f ca="1">IF(OR(BY24&lt;&gt;"",BZ24&lt;&gt;""),RANK(CC24,CC$5:INDIRECT(CB$1,TRUE)),"")</f>
      </c>
      <c r="CC24" s="71">
        <f t="shared" si="34"/>
      </c>
      <c r="CD24" s="71">
        <f t="shared" si="12"/>
      </c>
      <c r="CE24" s="104">
        <f ca="1">IF(CD24&lt;&gt;"",RANK(CD24,CD$5:INDIRECT(CE$1,TRUE)),"")</f>
      </c>
      <c r="CF24" s="111">
        <f>IF(AND('Raw Data'!Z22&lt;&gt;"",'Raw Data'!Z22&lt;&gt;0),ROUNDDOWN('Raw Data'!Z22,Title!$M$1),"")</f>
      </c>
      <c r="CG24" s="109">
        <f>IF(AND('Raw Data'!AA22&lt;&gt;"",'Raw Data'!AA22&lt;&gt;0),'Raw Data'!AA22,"")</f>
      </c>
      <c r="CH24" s="97">
        <f>IF(AND(CF24&gt;0,CF24&lt;&gt;""),IF(Title!$K$1=0,ROUNDDOWN((1000*CF$1)/CF24,2),ROUND((1000*CF$1)/CF24,2)),IF(CF24="","",0))</f>
      </c>
      <c r="CI24" s="51">
        <f ca="1">IF(OR(CF24&lt;&gt;"",CG24&lt;&gt;""),RANK(CJ24,CJ$5:INDIRECT(CI$1,TRUE)),"")</f>
      </c>
      <c r="CJ24" s="71">
        <f t="shared" si="35"/>
      </c>
      <c r="CK24" s="71">
        <f t="shared" si="13"/>
      </c>
      <c r="CL24" s="104">
        <f ca="1">IF(CK24&lt;&gt;"",RANK(CK24,CK$5:INDIRECT(CL$1,TRUE)),"")</f>
      </c>
      <c r="CM24" s="111">
        <f>IF(AND('Raw Data'!AB22&lt;&gt;"",'Raw Data'!AB22&lt;&gt;0),ROUNDDOWN('Raw Data'!AB22,Title!$M$1),"")</f>
      </c>
      <c r="CN24" s="109">
        <f>IF(AND('Raw Data'!AC22&lt;&gt;"",'Raw Data'!AC22&lt;&gt;0),'Raw Data'!AC22,"")</f>
      </c>
      <c r="CO24" s="97">
        <f>IF(AND(CM24&gt;0,CM24&lt;&gt;""),IF(Title!$K$1=0,ROUNDDOWN((1000*CM$1)/CM24,2),ROUND((1000*CM$1)/CM24,2)),IF(CM24="","",0))</f>
      </c>
      <c r="CP24" s="51">
        <f ca="1">IF(OR(CM24&lt;&gt;"",CN24&lt;&gt;""),RANK(CQ24,CQ$5:INDIRECT(CP$1,TRUE)),"")</f>
      </c>
      <c r="CQ24" s="71">
        <f t="shared" si="36"/>
      </c>
      <c r="CR24" s="71">
        <f t="shared" si="14"/>
      </c>
      <c r="CS24" s="104">
        <f ca="1">IF(CR24&lt;&gt;"",RANK(CR24,CR$5:INDIRECT(CS$1,TRUE)),"")</f>
      </c>
      <c r="CT24" s="111">
        <f>IF(AND('Raw Data'!AD22&lt;&gt;"",'Raw Data'!AD22&lt;&gt;0),ROUNDDOWN('Raw Data'!AD22,Title!$M$1),"")</f>
      </c>
      <c r="CU24" s="109">
        <f>IF(AND('Raw Data'!AE22&lt;&gt;"",'Raw Data'!AE22&lt;&gt;0),'Raw Data'!AE22,"")</f>
      </c>
      <c r="CV24" s="97">
        <f>IF(AND(CT24&gt;0,CT24&lt;&gt;""),IF(Title!$K$1=0,ROUNDDOWN((1000*CT$1)/CT24,2),ROUND((1000*CT$1)/CT24,2)),IF(CT24="","",0))</f>
      </c>
      <c r="CW24" s="51">
        <f ca="1">IF(OR(CT24&lt;&gt;"",CU24&lt;&gt;""),RANK(CX24,CX$5:INDIRECT(CW$1,TRUE)),"")</f>
      </c>
      <c r="CX24" s="71">
        <f t="shared" si="37"/>
      </c>
      <c r="CY24" s="71">
        <f t="shared" si="15"/>
      </c>
      <c r="CZ24" s="104">
        <f ca="1">IF(CY24&lt;&gt;"",RANK(CY24,CY$5:INDIRECT(CZ$1,TRUE)),"")</f>
      </c>
      <c r="DA24" s="111">
        <f>IF(AND('Raw Data'!AF22&lt;&gt;"",'Raw Data'!AF22&lt;&gt;0),ROUNDDOWN('Raw Data'!AF22,Title!$M$1),"")</f>
      </c>
      <c r="DB24" s="109">
        <f>IF(AND('Raw Data'!AG22&lt;&gt;"",'Raw Data'!AG22&lt;&gt;0),'Raw Data'!AG22,"")</f>
      </c>
      <c r="DC24" s="97">
        <f>IF(AND(DA24&gt;0,DA24&lt;&gt;""),IF(Title!$K$1=0,ROUNDDOWN((1000*DA$1)/DA24,2),ROUND((1000*DA$1)/DA24,2)),IF(DA24="","",0))</f>
      </c>
      <c r="DD24" s="51">
        <f ca="1">IF(OR(DA24&lt;&gt;"",DB24&lt;&gt;""),RANK(DE24,DE$5:INDIRECT(DD$1,TRUE)),"")</f>
      </c>
      <c r="DE24" s="71">
        <f t="shared" si="38"/>
      </c>
      <c r="DF24" s="71">
        <f t="shared" si="16"/>
      </c>
      <c r="DG24" s="104">
        <f ca="1">IF(DF24&lt;&gt;"",RANK(DF24,DF$5:INDIRECT(DG$1,TRUE)),"")</f>
      </c>
      <c r="DH24" s="111">
        <f>IF(AND('Raw Data'!AH22&lt;&gt;"",'Raw Data'!AH22&lt;&gt;0),ROUNDDOWN('Raw Data'!AH22,Title!$M$1),"")</f>
      </c>
      <c r="DI24" s="109">
        <f>IF(AND('Raw Data'!AI22&lt;&gt;"",'Raw Data'!AI22&lt;&gt;0),'Raw Data'!AI22,"")</f>
      </c>
      <c r="DJ24" s="97">
        <f>IF(AND(DH24&gt;0,DH24&lt;&gt;""),IF(Title!$K$1=0,ROUNDDOWN((1000*DH$1)/DH24,2),ROUND((1000*DH$1)/DH24,2)),IF(DH24="","",0))</f>
      </c>
      <c r="DK24" s="51">
        <f ca="1">IF(OR(DH24&lt;&gt;"",DI24&lt;&gt;""),RANK(DL24,DL$5:INDIRECT(DK$1,TRUE)),"")</f>
      </c>
      <c r="DL24" s="71">
        <f t="shared" si="39"/>
      </c>
      <c r="DM24" s="71">
        <f t="shared" si="17"/>
      </c>
      <c r="DN24" s="104">
        <f ca="1">IF(DM24&lt;&gt;"",RANK(DM24,DM$5:INDIRECT(DN$1,TRUE)),"")</f>
      </c>
      <c r="DO24" s="111">
        <f>IF(AND('Raw Data'!AJ22&lt;&gt;"",'Raw Data'!AJ22&lt;&gt;0),ROUNDDOWN('Raw Data'!AJ22,Title!$M$1),"")</f>
      </c>
      <c r="DP24" s="109">
        <f>IF(AND('Raw Data'!AK22&lt;&gt;"",'Raw Data'!AK22&lt;&gt;0),'Raw Data'!AK22,"")</f>
      </c>
      <c r="DQ24" s="97">
        <f>IF(AND(DO24&gt;0,DO24&lt;&gt;""),IF(Title!$K$1=0,ROUNDDOWN((1000*DO$1)/DO24,2),ROUND((1000*DO$1)/DO24,2)),IF(DO24="","",0))</f>
      </c>
      <c r="DR24" s="51">
        <f ca="1">IF(OR(DO24&lt;&gt;"",DP24&lt;&gt;""),RANK(DS24,DS$5:INDIRECT(DR$1,TRUE)),"")</f>
      </c>
      <c r="DS24" s="71">
        <f t="shared" si="40"/>
      </c>
      <c r="DT24" s="71">
        <f t="shared" si="18"/>
      </c>
      <c r="DU24" s="104">
        <f ca="1">IF(DT24&lt;&gt;"",RANK(DT24,DT$5:INDIRECT(DU$1,TRUE)),"")</f>
      </c>
      <c r="DV24" s="111">
        <f>IF(AND('Raw Data'!AL22&lt;&gt;"",'Raw Data'!AL22&lt;&gt;0),ROUNDDOWN('Raw Data'!AL22,Title!$M$1),"")</f>
      </c>
      <c r="DW24" s="109">
        <f>IF(AND('Raw Data'!AM22&lt;&gt;"",'Raw Data'!AM22&lt;&gt;0),'Raw Data'!AM22,"")</f>
      </c>
      <c r="DX24" s="97">
        <f>IF(AND(DV24&gt;0,DV24&lt;&gt;""),IF(Title!$K$1=0,ROUNDDOWN((1000*DV$1)/DV24,2),ROUND((1000*DV$1)/DV24,2)),IF(DV24="","",0))</f>
      </c>
      <c r="DY24" s="51">
        <f ca="1">IF(OR(DV24&lt;&gt;"",DW24&lt;&gt;""),RANK(DZ24,DZ$5:INDIRECT(DY$1,TRUE)),"")</f>
      </c>
      <c r="DZ24" s="71">
        <f t="shared" si="41"/>
      </c>
      <c r="EA24" s="71">
        <f t="shared" si="19"/>
      </c>
      <c r="EB24" s="104">
        <f ca="1">IF(EA24&lt;&gt;"",RANK(EA24,EA$5:INDIRECT(EB$1,TRUE)),"")</f>
      </c>
      <c r="EC24" s="111">
        <f>IF(AND('Raw Data'!AN22&lt;&gt;"",'Raw Data'!AN22&lt;&gt;0),ROUNDDOWN('Raw Data'!AN22,Title!$M$1),"")</f>
      </c>
      <c r="ED24" s="109">
        <f>IF(AND('Raw Data'!AO22&lt;&gt;"",'Raw Data'!AO22&lt;&gt;0),'Raw Data'!AO22,"")</f>
      </c>
      <c r="EE24" s="97">
        <f>IF(AND(EC24&gt;0,EC24&lt;&gt;""),IF(Title!$K$1=0,ROUNDDOWN((1000*EC$1)/EC24,2),ROUND((1000*EC$1)/EC24,2)),IF(EC24="","",0))</f>
      </c>
      <c r="EF24" s="51">
        <f ca="1">IF(OR(EC24&lt;&gt;"",ED24&lt;&gt;""),RANK(EG24,EG$5:INDIRECT(EF$1,TRUE)),"")</f>
      </c>
      <c r="EG24" s="71">
        <f t="shared" si="42"/>
      </c>
      <c r="EH24" s="71">
        <f t="shared" si="20"/>
      </c>
      <c r="EI24" s="104">
        <f ca="1">IF(EH24&lt;&gt;"",RANK(EH24,EH$5:INDIRECT(EI$1,TRUE)),"")</f>
      </c>
      <c r="EJ24" s="111">
        <f>IF(AND('Raw Data'!AP22&lt;&gt;"",'Raw Data'!AP22&lt;&gt;0),ROUNDDOWN('Raw Data'!AP22,Title!$M$1),"")</f>
      </c>
      <c r="EK24" s="106">
        <f>IF(AND('Raw Data'!AQ22&lt;&gt;"",'Raw Data'!AQ22&lt;&gt;0),'Raw Data'!AQ22,"")</f>
      </c>
      <c r="EL24" s="97">
        <f>IF(AND(EJ24&gt;0,EJ24&lt;&gt;""),IF(Title!$K$1=0,ROUNDDOWN((1000*EJ$1)/EJ24,2),ROUND((1000*EJ$1)/EJ24,2)),IF(EJ24="","",0))</f>
      </c>
      <c r="EM24" s="51">
        <f ca="1">IF(OR(EJ24&lt;&gt;"",EK24&lt;&gt;""),RANK(EN24,EN$5:INDIRECT(EM$1,TRUE)),"")</f>
      </c>
      <c r="EN24" s="71">
        <f t="shared" si="43"/>
      </c>
      <c r="EO24" s="71">
        <f t="shared" si="21"/>
      </c>
      <c r="EP24" s="104">
        <f ca="1">IF(EO24&lt;&gt;"",RANK(EO24,EO$5:INDIRECT(EP$1,TRUE)),"")</f>
      </c>
      <c r="EQ24" s="51" t="str">
        <f t="shared" si="44"/>
        <v>$ER$24:$FK$24</v>
      </c>
      <c r="ER24" s="71">
        <f t="shared" si="45"/>
        <v>0</v>
      </c>
      <c r="ES24" s="71">
        <f t="shared" si="46"/>
        <v>0</v>
      </c>
      <c r="ET24" s="71">
        <f t="shared" si="47"/>
        <v>0</v>
      </c>
      <c r="EU24" s="71">
        <f t="shared" si="48"/>
        <v>0</v>
      </c>
      <c r="EV24" s="71">
        <f t="shared" si="49"/>
        <v>0</v>
      </c>
      <c r="EW24" s="71">
        <f t="shared" si="50"/>
        <v>0</v>
      </c>
      <c r="EX24" s="71">
        <f t="shared" si="51"/>
        <v>0</v>
      </c>
      <c r="EY24" s="71">
        <f t="shared" si="52"/>
        <v>0</v>
      </c>
      <c r="EZ24" s="71">
        <f t="shared" si="53"/>
        <v>0</v>
      </c>
      <c r="FA24" s="71">
        <f t="shared" si="54"/>
        <v>0</v>
      </c>
      <c r="FB24" s="71">
        <f t="shared" si="55"/>
        <v>0</v>
      </c>
      <c r="FC24" s="71">
        <f t="shared" si="56"/>
        <v>0</v>
      </c>
      <c r="FD24" s="71">
        <f t="shared" si="57"/>
        <v>0</v>
      </c>
      <c r="FE24" s="71">
        <f t="shared" si="58"/>
        <v>0</v>
      </c>
      <c r="FF24" s="71">
        <f t="shared" si="59"/>
        <v>0</v>
      </c>
      <c r="FG24" s="71">
        <f t="shared" si="60"/>
        <v>0</v>
      </c>
      <c r="FH24" s="71">
        <f t="shared" si="61"/>
        <v>0</v>
      </c>
      <c r="FI24" s="71">
        <f t="shared" si="62"/>
        <v>0</v>
      </c>
      <c r="FJ24" s="71">
        <f t="shared" si="63"/>
        <v>0</v>
      </c>
      <c r="FK24" s="71">
        <f t="shared" si="64"/>
        <v>0</v>
      </c>
      <c r="FL24" s="51" t="str">
        <f t="shared" si="65"/>
        <v>$FM$24:$GF$24</v>
      </c>
      <c r="FM24" s="72">
        <f t="shared" si="66"/>
        <v>0</v>
      </c>
      <c r="FN24" s="51">
        <f t="shared" si="67"/>
        <v>0</v>
      </c>
      <c r="FO24" s="51">
        <f t="shared" si="68"/>
        <v>0</v>
      </c>
      <c r="FP24" s="51">
        <f t="shared" si="69"/>
        <v>0</v>
      </c>
      <c r="FQ24" s="51">
        <f t="shared" si="70"/>
        <v>0</v>
      </c>
      <c r="FR24" s="51">
        <f t="shared" si="71"/>
        <v>0</v>
      </c>
      <c r="FS24" s="51">
        <f t="shared" si="72"/>
        <v>0</v>
      </c>
      <c r="FT24" s="51">
        <f t="shared" si="73"/>
        <v>0</v>
      </c>
      <c r="FU24" s="51">
        <f t="shared" si="74"/>
        <v>0</v>
      </c>
      <c r="FV24" s="51">
        <f t="shared" si="75"/>
        <v>0</v>
      </c>
      <c r="FW24" s="51">
        <f t="shared" si="76"/>
        <v>0</v>
      </c>
      <c r="FX24" s="51">
        <f t="shared" si="77"/>
        <v>0</v>
      </c>
      <c r="FY24" s="51">
        <f t="shared" si="78"/>
        <v>0</v>
      </c>
      <c r="FZ24" s="51">
        <f t="shared" si="79"/>
        <v>0</v>
      </c>
      <c r="GA24" s="51">
        <f t="shared" si="80"/>
        <v>0</v>
      </c>
      <c r="GB24" s="51">
        <f t="shared" si="81"/>
        <v>0</v>
      </c>
      <c r="GC24" s="51">
        <f t="shared" si="82"/>
        <v>0</v>
      </c>
      <c r="GD24" s="51">
        <f t="shared" si="83"/>
        <v>0</v>
      </c>
      <c r="GE24" s="51">
        <f t="shared" si="84"/>
        <v>0</v>
      </c>
      <c r="GF24" s="51">
        <f t="shared" si="85"/>
        <v>0</v>
      </c>
      <c r="GG24" s="51" t="str">
        <f t="shared" si="86"/>
        <v>HA24</v>
      </c>
      <c r="GH24" s="71">
        <f>GetDiscardScore($ER24:ER24,GH$1)</f>
        <v>0</v>
      </c>
      <c r="GI24" s="71">
        <f>GetDiscardScore($ER24:ES24,GI$1)</f>
        <v>0</v>
      </c>
      <c r="GJ24" s="71">
        <f>GetDiscardScore($ER24:ET24,GJ$1)</f>
        <v>0</v>
      </c>
      <c r="GK24" s="71">
        <f>GetDiscardScore($ER24:EU24,GK$1)</f>
        <v>0</v>
      </c>
      <c r="GL24" s="71">
        <f>GetDiscardScore($ER24:EV24,GL$1)</f>
        <v>0</v>
      </c>
      <c r="GM24" s="71">
        <f>GetDiscardScore($ER24:EW24,GM$1)</f>
        <v>0</v>
      </c>
      <c r="GN24" s="71">
        <f>GetDiscardScore($ER24:EX24,GN$1)</f>
        <v>0</v>
      </c>
      <c r="GO24" s="71">
        <f>GetDiscardScore($ER24:EY24,GO$1)</f>
        <v>0</v>
      </c>
      <c r="GP24" s="71">
        <f>GetDiscardScore($ER24:EZ24,GP$1)</f>
        <v>0</v>
      </c>
      <c r="GQ24" s="71">
        <f>GetDiscardScore($ER24:FA24,GQ$1)</f>
        <v>0</v>
      </c>
      <c r="GR24" s="71">
        <f>GetDiscardScore($ER24:FB24,GR$1)</f>
        <v>0</v>
      </c>
      <c r="GS24" s="71">
        <f>GetDiscardScore($ER24:FC24,GS$1)</f>
        <v>0</v>
      </c>
      <c r="GT24" s="71">
        <f>GetDiscardScore($ER24:FD24,GT$1)</f>
        <v>0</v>
      </c>
      <c r="GU24" s="71">
        <f>GetDiscardScore($ER24:FE24,GU$1)</f>
        <v>0</v>
      </c>
      <c r="GV24" s="71">
        <f>GetDiscardScore($ER24:FF24,GV$1)</f>
        <v>0</v>
      </c>
      <c r="GW24" s="71">
        <f>GetDiscardScore($ER24:FG24,GW$1)</f>
        <v>0</v>
      </c>
      <c r="GX24" s="71">
        <f>GetDiscardScore($ER24:FH24,GX$1)</f>
        <v>0</v>
      </c>
      <c r="GY24" s="71">
        <f>GetDiscardScore($ER24:FI24,GY$1)</f>
        <v>0</v>
      </c>
      <c r="GZ24" s="71">
        <f>GetDiscardScore($ER24:FJ24,GZ$1)</f>
        <v>0</v>
      </c>
      <c r="HA24" s="71">
        <f>GetDiscardScore($ER24:FK24,HA$1)</f>
        <v>0</v>
      </c>
      <c r="HB24" s="73">
        <f ca="1" t="shared" si="87"/>
      </c>
      <c r="HC24" s="72">
        <f ca="1">IF(HB24&lt;&gt;"",RANK(HB24,HB$5:INDIRECT(HC$1,TRUE),0),"")</f>
      </c>
      <c r="HD24" s="70">
        <f ca="1" t="shared" si="88"/>
      </c>
    </row>
    <row r="25" spans="1:212" s="51" customFormat="1" ht="11.25">
      <c r="A25" s="41">
        <v>21</v>
      </c>
      <c r="B25" s="41">
        <f>IF('Raw Data'!B23&lt;&gt;"",'Raw Data'!B23,"")</f>
      </c>
      <c r="C25" s="51">
        <f>IF('Raw Data'!C23&lt;&gt;"",'Raw Data'!C23,"")</f>
      </c>
      <c r="D25" s="42">
        <f t="shared" si="22"/>
      </c>
      <c r="E25" s="69">
        <f t="shared" si="23"/>
      </c>
      <c r="F25" s="99">
        <f t="shared" si="0"/>
      </c>
      <c r="G25" s="111">
        <f>IF(AND('Raw Data'!D23&lt;&gt;"",'Raw Data'!D23&lt;&gt;0),ROUNDDOWN('Raw Data'!D23,Title!$M$1),"")</f>
      </c>
      <c r="H25" s="109">
        <f>IF(AND('Raw Data'!E23&lt;&gt;"",'Raw Data'!E23&lt;&gt;0),'Raw Data'!E23,"")</f>
      </c>
      <c r="I25" s="97">
        <f>IF(AND(G25&lt;&gt;"",G25&gt;0),IF(Title!$K$1=0,ROUNDDOWN((1000*G$1)/G25,2),ROUND((1000*G$1)/G25,2)),IF(G25="","",0))</f>
      </c>
      <c r="J25" s="51">
        <f ca="1">IF(K25&lt;&gt;0,RANK(K25,K$5:INDIRECT(J$1,TRUE)),"")</f>
      </c>
      <c r="K25" s="71">
        <f t="shared" si="89"/>
        <v>0</v>
      </c>
      <c r="L25" s="71">
        <f t="shared" si="2"/>
      </c>
      <c r="M25" s="104">
        <f ca="1">IF(L25&lt;&gt;"",RANK(L25,L$5:INDIRECT(M$1,TRUE)),"")</f>
      </c>
      <c r="N25" s="111">
        <f>IF(AND('Raw Data'!F23&lt;&gt;"",'Raw Data'!F23&lt;&gt;0),ROUNDDOWN('Raw Data'!F23,Title!$M$1),"")</f>
      </c>
      <c r="O25" s="109">
        <f>IF(AND('Raw Data'!G23&lt;&gt;"",'Raw Data'!G23&lt;&gt;0),'Raw Data'!G23,"")</f>
      </c>
      <c r="P25" s="97">
        <f>IF(AND(N25&gt;0,N25&lt;&gt;""),IF(Title!$K$1=0,ROUNDDOWN((1000*N$1)/N25,2),ROUND((1000*N$1)/N25,2)),IF(N25="","",0))</f>
      </c>
      <c r="Q25" s="51">
        <f ca="1">IF(OR(N25&lt;&gt;"",O25&lt;&gt;""),RANK(R25,R$5:INDIRECT(Q$1,TRUE)),"")</f>
      </c>
      <c r="R25" s="71">
        <f t="shared" si="24"/>
      </c>
      <c r="S25" s="71">
        <f t="shared" si="3"/>
      </c>
      <c r="T25" s="104">
        <f ca="1">IF(S25&lt;&gt;"",RANK(S25,S$5:INDIRECT(T$1,TRUE)),"")</f>
      </c>
      <c r="U25" s="111">
        <f>IF(AND('Raw Data'!H23&lt;&gt;"",'Raw Data'!H23&lt;&gt;0),ROUNDDOWN('Raw Data'!H23,Title!$M$1),"")</f>
      </c>
      <c r="V25" s="109">
        <f>IF(AND('Raw Data'!I23&lt;&gt;"",'Raw Data'!I23&lt;&gt;0),'Raw Data'!I23,"")</f>
      </c>
      <c r="W25" s="97">
        <f>IF(AND(U25&gt;0,U25&lt;&gt;""),IF(Title!$K$1=0,ROUNDDOWN((1000*U$1)/U25,2),ROUND((1000*U$1)/U25,2)),IF(U25="","",0))</f>
      </c>
      <c r="X25" s="51">
        <f ca="1">IF(OR(U25&lt;&gt;"",V25&lt;&gt;""),RANK(Y25,Y$5:INDIRECT(X$1,TRUE)),"")</f>
      </c>
      <c r="Y25" s="71">
        <f t="shared" si="25"/>
      </c>
      <c r="Z25" s="71">
        <f t="shared" si="4"/>
      </c>
      <c r="AA25" s="104">
        <f ca="1">IF(Z25&lt;&gt;"",RANK(Z25,Z$5:INDIRECT(AA$1,TRUE)),"")</f>
      </c>
      <c r="AB25" s="111">
        <f>IF(AND('Raw Data'!J23&lt;&gt;"",'Raw Data'!J23&lt;&gt;0),ROUNDDOWN('Raw Data'!J23,Title!$M$1),"")</f>
      </c>
      <c r="AC25" s="109">
        <f>IF(AND('Raw Data'!K23&lt;&gt;"",'Raw Data'!K23&lt;&gt;0),'Raw Data'!K23,"")</f>
      </c>
      <c r="AD25" s="97">
        <f>IF(AND(AB25&gt;0,AB25&lt;&gt;""),IF(Title!$K$1=0,ROUNDDOWN((1000*AB$1)/AB25,2),ROUND((1000*AB$1)/AB25,2)),IF(AB25="","",0))</f>
      </c>
      <c r="AE25" s="51">
        <f ca="1">IF(OR(AB25&lt;&gt;"",AC25&lt;&gt;""),RANK(AF25,AF$5:INDIRECT(AE$1,TRUE)),"")</f>
      </c>
      <c r="AF25" s="71">
        <f t="shared" si="26"/>
      </c>
      <c r="AG25" s="71">
        <f t="shared" si="5"/>
      </c>
      <c r="AH25" s="104">
        <f ca="1">IF(AG25&lt;&gt;"",RANK(AG25,AG$5:INDIRECT(AH$1,TRUE)),"")</f>
      </c>
      <c r="AI25" s="111">
        <f>IF(AND('Raw Data'!L23&lt;&gt;"",'Raw Data'!L23&lt;&gt;0),ROUNDDOWN('Raw Data'!L23,Title!$M$1),"")</f>
      </c>
      <c r="AJ25" s="109">
        <f>IF(AND('Raw Data'!M23&lt;&gt;"",'Raw Data'!M23&lt;&gt;0),'Raw Data'!M23,"")</f>
      </c>
      <c r="AK25" s="97">
        <f>IF(AND(AI25&gt;0,AI25&lt;&gt;""),IF(Title!$K$1=0,ROUNDDOWN((1000*AI$1)/AI25,2),ROUND((1000*AI$1)/AI25,2)),IF(AI25="","",0))</f>
      </c>
      <c r="AL25" s="51">
        <f ca="1">IF(OR(AI25&lt;&gt;"",AJ25&lt;&gt;""),RANK(AM25,AM$5:INDIRECT(AL$1,TRUE)),"")</f>
      </c>
      <c r="AM25" s="71">
        <f t="shared" si="27"/>
      </c>
      <c r="AN25" s="71">
        <f t="shared" si="6"/>
      </c>
      <c r="AO25" s="104">
        <f ca="1">IF(AN25&lt;&gt;"",RANK(AN25,AN$5:INDIRECT(AO$1,TRUE)),"")</f>
      </c>
      <c r="AP25" s="111">
        <f>IF(AND('Raw Data'!N23&lt;&gt;"",'Raw Data'!N23&lt;&gt;0),ROUNDDOWN('Raw Data'!N23,Title!$M$1),"")</f>
      </c>
      <c r="AQ25" s="109">
        <f>IF(AND('Raw Data'!O23&lt;&gt;"",'Raw Data'!O23&lt;&gt;0),'Raw Data'!O23,"")</f>
      </c>
      <c r="AR25" s="97">
        <f>IF(AND(AP25&gt;0,AP25&lt;&gt;""),IF(Title!$K$1=0,ROUNDDOWN((1000*AP$1)/AP25,2),ROUND((1000*AP$1)/AP25,2)),IF(AP25="","",0))</f>
      </c>
      <c r="AS25" s="51">
        <f ca="1">IF(OR(AP25&lt;&gt;"",AQ25&lt;&gt;""),RANK(AT25,AT$5:INDIRECT(AS$1,TRUE)),"")</f>
      </c>
      <c r="AT25" s="71">
        <f t="shared" si="28"/>
      </c>
      <c r="AU25" s="71">
        <f t="shared" si="7"/>
      </c>
      <c r="AV25" s="104">
        <f ca="1">IF(AU25&lt;&gt;"",RANK(AU25,AU$5:INDIRECT(AV$1,TRUE)),"")</f>
      </c>
      <c r="AW25" s="111">
        <f>IF(AND('Raw Data'!P23&lt;&gt;"",'Raw Data'!P23&lt;&gt;0),ROUNDDOWN('Raw Data'!P23,Title!$M$1),"")</f>
      </c>
      <c r="AX25" s="109">
        <f>IF(AND('Raw Data'!Q23&lt;&gt;"",'Raw Data'!Q23&lt;&gt;0),'Raw Data'!Q23,"")</f>
      </c>
      <c r="AY25" s="97">
        <f>IF(AND(AW25&gt;0,AW25&lt;&gt;""),IF(Title!$K$1=0,ROUNDDOWN((1000*AW$1)/AW25,2),ROUND((1000*AW$1)/AW25,2)),IF(AW25="","",0))</f>
      </c>
      <c r="AZ25" s="51">
        <f ca="1">IF(OR(AW25&lt;&gt;"",AX25&lt;&gt;""),RANK(BA25,BA$5:INDIRECT(AZ$1,TRUE)),"")</f>
      </c>
      <c r="BA25" s="71">
        <f t="shared" si="29"/>
      </c>
      <c r="BB25" s="71">
        <f t="shared" si="8"/>
      </c>
      <c r="BC25" s="104">
        <f ca="1">IF(BB25&lt;&gt;"",RANK(BB25,BB$5:INDIRECT(BC$1,TRUE)),"")</f>
      </c>
      <c r="BD25" s="111">
        <f>IF(AND('Raw Data'!R23&lt;&gt;"",'Raw Data'!R23&lt;&gt;0),ROUNDDOWN('Raw Data'!R23,Title!$M$1),"")</f>
      </c>
      <c r="BE25" s="109">
        <f>IF(AND('Raw Data'!S23&lt;&gt;"",'Raw Data'!S23&lt;&gt;0),'Raw Data'!S23,"")</f>
      </c>
      <c r="BF25" s="97">
        <f>IF(AND(BD25&gt;0,BD25&lt;&gt;""),IF(Title!$K$1=0,ROUNDDOWN((1000*BD$1)/BD25,2),ROUND((1000*BD$1)/BD25,2)),IF(BD25="","",0))</f>
      </c>
      <c r="BG25" s="51">
        <f ca="1">IF(OR(BD25&lt;&gt;"",BE25&lt;&gt;""),RANK(BH25,BH$5:INDIRECT(BG$1,TRUE)),"")</f>
      </c>
      <c r="BH25" s="71">
        <f t="shared" si="30"/>
      </c>
      <c r="BI25" s="71">
        <f t="shared" si="9"/>
      </c>
      <c r="BJ25" s="104">
        <f ca="1">IF(BI25&lt;&gt;"",RANK(BI25,BI$5:INDIRECT(BJ$1,TRUE)),"")</f>
      </c>
      <c r="BK25" s="111">
        <f>IF(AND('Raw Data'!T23&lt;&gt;"",'Raw Data'!T23&lt;&gt;0),ROUNDDOWN('Raw Data'!T23,Title!$M$1),"")</f>
      </c>
      <c r="BL25" s="109">
        <f>IF(AND('Raw Data'!U23&lt;&gt;"",'Raw Data'!U23&lt;&gt;0),'Raw Data'!U23,"")</f>
      </c>
      <c r="BM25" s="97">
        <f t="shared" si="31"/>
      </c>
      <c r="BN25" s="51">
        <f ca="1">IF(OR(BK25&lt;&gt;"",BL25&lt;&gt;""),RANK(BO25,BO$5:INDIRECT(BN$1,TRUE)),"")</f>
      </c>
      <c r="BO25" s="71">
        <f t="shared" si="32"/>
      </c>
      <c r="BP25" s="71">
        <f t="shared" si="10"/>
      </c>
      <c r="BQ25" s="104">
        <f ca="1">IF(BP25&lt;&gt;"",RANK(BP25,BP$5:INDIRECT(BQ$1,TRUE)),"")</f>
      </c>
      <c r="BR25" s="111">
        <f>IF(AND('Raw Data'!V23&lt;&gt;"",'Raw Data'!V23&lt;&gt;0),ROUNDDOWN('Raw Data'!V23,Title!$M$1),"")</f>
      </c>
      <c r="BS25" s="109">
        <f>IF(AND('Raw Data'!W23&lt;&gt;"",'Raw Data'!W23&lt;&gt;0),'Raw Data'!W23,"")</f>
      </c>
      <c r="BT25" s="97">
        <f>IF(AND(BR25&gt;0,BR25&lt;&gt;""),IF(Title!$K$1=0,ROUNDDOWN((1000*BR$1)/BR25,2),ROUND((1000*BR$1)/BR25,2)),IF(BR25="","",0))</f>
      </c>
      <c r="BU25" s="51">
        <f ca="1">IF(OR(BR25&lt;&gt;"",BS25&lt;&gt;""),RANK(BV25,BV$5:INDIRECT(BU$1,TRUE)),"")</f>
      </c>
      <c r="BV25" s="71">
        <f t="shared" si="33"/>
      </c>
      <c r="BW25" s="71">
        <f t="shared" si="11"/>
      </c>
      <c r="BX25" s="104">
        <f ca="1">IF(BW25&lt;&gt;"",RANK(BW25,BW$5:INDIRECT(BX$1,TRUE)),"")</f>
      </c>
      <c r="BY25" s="111">
        <f>IF(AND('Raw Data'!X23&lt;&gt;"",'Raw Data'!X23&lt;&gt;0),ROUNDDOWN('Raw Data'!X23,Title!$M$1),"")</f>
      </c>
      <c r="BZ25" s="109">
        <f>IF(AND('Raw Data'!Y23&lt;&gt;"",'Raw Data'!Y23&lt;&gt;0),'Raw Data'!Y23,"")</f>
      </c>
      <c r="CA25" s="97">
        <f>IF(AND(BY25&gt;0,BY25&lt;&gt;""),IF(Title!$K$1=0,ROUNDDOWN((1000*BY$1)/BY25,2),ROUND((1000*BY$1)/BY25,2)),IF(BY25="","",0))</f>
      </c>
      <c r="CB25" s="51">
        <f ca="1">IF(OR(BY25&lt;&gt;"",BZ25&lt;&gt;""),RANK(CC25,CC$5:INDIRECT(CB$1,TRUE)),"")</f>
      </c>
      <c r="CC25" s="71">
        <f t="shared" si="34"/>
      </c>
      <c r="CD25" s="71">
        <f t="shared" si="12"/>
      </c>
      <c r="CE25" s="104">
        <f ca="1">IF(CD25&lt;&gt;"",RANK(CD25,CD$5:INDIRECT(CE$1,TRUE)),"")</f>
      </c>
      <c r="CF25" s="111">
        <f>IF(AND('Raw Data'!Z23&lt;&gt;"",'Raw Data'!Z23&lt;&gt;0),ROUNDDOWN('Raw Data'!Z23,Title!$M$1),"")</f>
      </c>
      <c r="CG25" s="109">
        <f>IF(AND('Raw Data'!AA23&lt;&gt;"",'Raw Data'!AA23&lt;&gt;0),'Raw Data'!AA23,"")</f>
      </c>
      <c r="CH25" s="97">
        <f>IF(AND(CF25&gt;0,CF25&lt;&gt;""),IF(Title!$K$1=0,ROUNDDOWN((1000*CF$1)/CF25,2),ROUND((1000*CF$1)/CF25,2)),IF(CF25="","",0))</f>
      </c>
      <c r="CI25" s="51">
        <f ca="1">IF(OR(CF25&lt;&gt;"",CG25&lt;&gt;""),RANK(CJ25,CJ$5:INDIRECT(CI$1,TRUE)),"")</f>
      </c>
      <c r="CJ25" s="71">
        <f t="shared" si="35"/>
      </c>
      <c r="CK25" s="71">
        <f t="shared" si="13"/>
      </c>
      <c r="CL25" s="104">
        <f ca="1">IF(CK25&lt;&gt;"",RANK(CK25,CK$5:INDIRECT(CL$1,TRUE)),"")</f>
      </c>
      <c r="CM25" s="111">
        <f>IF(AND('Raw Data'!AB23&lt;&gt;"",'Raw Data'!AB23&lt;&gt;0),ROUNDDOWN('Raw Data'!AB23,Title!$M$1),"")</f>
      </c>
      <c r="CN25" s="109">
        <f>IF(AND('Raw Data'!AC23&lt;&gt;"",'Raw Data'!AC23&lt;&gt;0),'Raw Data'!AC23,"")</f>
      </c>
      <c r="CO25" s="97">
        <f>IF(AND(CM25&gt;0,CM25&lt;&gt;""),IF(Title!$K$1=0,ROUNDDOWN((1000*CM$1)/CM25,2),ROUND((1000*CM$1)/CM25,2)),IF(CM25="","",0))</f>
      </c>
      <c r="CP25" s="51">
        <f ca="1">IF(OR(CM25&lt;&gt;"",CN25&lt;&gt;""),RANK(CQ25,CQ$5:INDIRECT(CP$1,TRUE)),"")</f>
      </c>
      <c r="CQ25" s="71">
        <f t="shared" si="36"/>
      </c>
      <c r="CR25" s="71">
        <f t="shared" si="14"/>
      </c>
      <c r="CS25" s="104">
        <f ca="1">IF(CR25&lt;&gt;"",RANK(CR25,CR$5:INDIRECT(CS$1,TRUE)),"")</f>
      </c>
      <c r="CT25" s="111">
        <f>IF(AND('Raw Data'!AD23&lt;&gt;"",'Raw Data'!AD23&lt;&gt;0),ROUNDDOWN('Raw Data'!AD23,Title!$M$1),"")</f>
      </c>
      <c r="CU25" s="109">
        <f>IF(AND('Raw Data'!AE23&lt;&gt;"",'Raw Data'!AE23&lt;&gt;0),'Raw Data'!AE23,"")</f>
      </c>
      <c r="CV25" s="97">
        <f>IF(AND(CT25&gt;0,CT25&lt;&gt;""),IF(Title!$K$1=0,ROUNDDOWN((1000*CT$1)/CT25,2),ROUND((1000*CT$1)/CT25,2)),IF(CT25="","",0))</f>
      </c>
      <c r="CW25" s="51">
        <f ca="1">IF(OR(CT25&lt;&gt;"",CU25&lt;&gt;""),RANK(CX25,CX$5:INDIRECT(CW$1,TRUE)),"")</f>
      </c>
      <c r="CX25" s="71">
        <f t="shared" si="37"/>
      </c>
      <c r="CY25" s="71">
        <f t="shared" si="15"/>
      </c>
      <c r="CZ25" s="104">
        <f ca="1">IF(CY25&lt;&gt;"",RANK(CY25,CY$5:INDIRECT(CZ$1,TRUE)),"")</f>
      </c>
      <c r="DA25" s="111">
        <f>IF(AND('Raw Data'!AF23&lt;&gt;"",'Raw Data'!AF23&lt;&gt;0),ROUNDDOWN('Raw Data'!AF23,Title!$M$1),"")</f>
      </c>
      <c r="DB25" s="109">
        <f>IF(AND('Raw Data'!AG23&lt;&gt;"",'Raw Data'!AG23&lt;&gt;0),'Raw Data'!AG23,"")</f>
      </c>
      <c r="DC25" s="97">
        <f>IF(AND(DA25&gt;0,DA25&lt;&gt;""),IF(Title!$K$1=0,ROUNDDOWN((1000*DA$1)/DA25,2),ROUND((1000*DA$1)/DA25,2)),IF(DA25="","",0))</f>
      </c>
      <c r="DD25" s="51">
        <f ca="1">IF(OR(DA25&lt;&gt;"",DB25&lt;&gt;""),RANK(DE25,DE$5:INDIRECT(DD$1,TRUE)),"")</f>
      </c>
      <c r="DE25" s="71">
        <f t="shared" si="38"/>
      </c>
      <c r="DF25" s="71">
        <f t="shared" si="16"/>
      </c>
      <c r="DG25" s="104">
        <f ca="1">IF(DF25&lt;&gt;"",RANK(DF25,DF$5:INDIRECT(DG$1,TRUE)),"")</f>
      </c>
      <c r="DH25" s="111">
        <f>IF(AND('Raw Data'!AH23&lt;&gt;"",'Raw Data'!AH23&lt;&gt;0),ROUNDDOWN('Raw Data'!AH23,Title!$M$1),"")</f>
      </c>
      <c r="DI25" s="109">
        <f>IF(AND('Raw Data'!AI23&lt;&gt;"",'Raw Data'!AI23&lt;&gt;0),'Raw Data'!AI23,"")</f>
      </c>
      <c r="DJ25" s="97">
        <f>IF(AND(DH25&gt;0,DH25&lt;&gt;""),IF(Title!$K$1=0,ROUNDDOWN((1000*DH$1)/DH25,2),ROUND((1000*DH$1)/DH25,2)),IF(DH25="","",0))</f>
      </c>
      <c r="DK25" s="51">
        <f ca="1">IF(OR(DH25&lt;&gt;"",DI25&lt;&gt;""),RANK(DL25,DL$5:INDIRECT(DK$1,TRUE)),"")</f>
      </c>
      <c r="DL25" s="71">
        <f t="shared" si="39"/>
      </c>
      <c r="DM25" s="71">
        <f t="shared" si="17"/>
      </c>
      <c r="DN25" s="104">
        <f ca="1">IF(DM25&lt;&gt;"",RANK(DM25,DM$5:INDIRECT(DN$1,TRUE)),"")</f>
      </c>
      <c r="DO25" s="111">
        <f>IF(AND('Raw Data'!AJ23&lt;&gt;"",'Raw Data'!AJ23&lt;&gt;0),ROUNDDOWN('Raw Data'!AJ23,Title!$M$1),"")</f>
      </c>
      <c r="DP25" s="109">
        <f>IF(AND('Raw Data'!AK23&lt;&gt;"",'Raw Data'!AK23&lt;&gt;0),'Raw Data'!AK23,"")</f>
      </c>
      <c r="DQ25" s="97">
        <f>IF(AND(DO25&gt;0,DO25&lt;&gt;""),IF(Title!$K$1=0,ROUNDDOWN((1000*DO$1)/DO25,2),ROUND((1000*DO$1)/DO25,2)),IF(DO25="","",0))</f>
      </c>
      <c r="DR25" s="51">
        <f ca="1">IF(OR(DO25&lt;&gt;"",DP25&lt;&gt;""),RANK(DS25,DS$5:INDIRECT(DR$1,TRUE)),"")</f>
      </c>
      <c r="DS25" s="71">
        <f t="shared" si="40"/>
      </c>
      <c r="DT25" s="71">
        <f t="shared" si="18"/>
      </c>
      <c r="DU25" s="104">
        <f ca="1">IF(DT25&lt;&gt;"",RANK(DT25,DT$5:INDIRECT(DU$1,TRUE)),"")</f>
      </c>
      <c r="DV25" s="111">
        <f>IF(AND('Raw Data'!AL23&lt;&gt;"",'Raw Data'!AL23&lt;&gt;0),ROUNDDOWN('Raw Data'!AL23,Title!$M$1),"")</f>
      </c>
      <c r="DW25" s="109">
        <f>IF(AND('Raw Data'!AM23&lt;&gt;"",'Raw Data'!AM23&lt;&gt;0),'Raw Data'!AM23,"")</f>
      </c>
      <c r="DX25" s="97">
        <f>IF(AND(DV25&gt;0,DV25&lt;&gt;""),IF(Title!$K$1=0,ROUNDDOWN((1000*DV$1)/DV25,2),ROUND((1000*DV$1)/DV25,2)),IF(DV25="","",0))</f>
      </c>
      <c r="DY25" s="51">
        <f ca="1">IF(OR(DV25&lt;&gt;"",DW25&lt;&gt;""),RANK(DZ25,DZ$5:INDIRECT(DY$1,TRUE)),"")</f>
      </c>
      <c r="DZ25" s="71">
        <f t="shared" si="41"/>
      </c>
      <c r="EA25" s="71">
        <f t="shared" si="19"/>
      </c>
      <c r="EB25" s="104">
        <f ca="1">IF(EA25&lt;&gt;"",RANK(EA25,EA$5:INDIRECT(EB$1,TRUE)),"")</f>
      </c>
      <c r="EC25" s="111">
        <f>IF(AND('Raw Data'!AN23&lt;&gt;"",'Raw Data'!AN23&lt;&gt;0),ROUNDDOWN('Raw Data'!AN23,Title!$M$1),"")</f>
      </c>
      <c r="ED25" s="109">
        <f>IF(AND('Raw Data'!AO23&lt;&gt;"",'Raw Data'!AO23&lt;&gt;0),'Raw Data'!AO23,"")</f>
      </c>
      <c r="EE25" s="97">
        <f>IF(AND(EC25&gt;0,EC25&lt;&gt;""),IF(Title!$K$1=0,ROUNDDOWN((1000*EC$1)/EC25,2),ROUND((1000*EC$1)/EC25,2)),IF(EC25="","",0))</f>
      </c>
      <c r="EF25" s="51">
        <f ca="1">IF(OR(EC25&lt;&gt;"",ED25&lt;&gt;""),RANK(EG25,EG$5:INDIRECT(EF$1,TRUE)),"")</f>
      </c>
      <c r="EG25" s="71">
        <f t="shared" si="42"/>
      </c>
      <c r="EH25" s="71">
        <f t="shared" si="20"/>
      </c>
      <c r="EI25" s="104">
        <f ca="1">IF(EH25&lt;&gt;"",RANK(EH25,EH$5:INDIRECT(EI$1,TRUE)),"")</f>
      </c>
      <c r="EJ25" s="111">
        <f>IF(AND('Raw Data'!AP23&lt;&gt;"",'Raw Data'!AP23&lt;&gt;0),ROUNDDOWN('Raw Data'!AP23,Title!$M$1),"")</f>
      </c>
      <c r="EK25" s="106">
        <f>IF(AND('Raw Data'!AQ23&lt;&gt;"",'Raw Data'!AQ23&lt;&gt;0),'Raw Data'!AQ23,"")</f>
      </c>
      <c r="EL25" s="97">
        <f>IF(AND(EJ25&gt;0,EJ25&lt;&gt;""),IF(Title!$K$1=0,ROUNDDOWN((1000*EJ$1)/EJ25,2),ROUND((1000*EJ$1)/EJ25,2)),IF(EJ25="","",0))</f>
      </c>
      <c r="EM25" s="51">
        <f ca="1">IF(OR(EJ25&lt;&gt;"",EK25&lt;&gt;""),RANK(EN25,EN$5:INDIRECT(EM$1,TRUE)),"")</f>
      </c>
      <c r="EN25" s="71">
        <f t="shared" si="43"/>
      </c>
      <c r="EO25" s="71">
        <f t="shared" si="21"/>
      </c>
      <c r="EP25" s="104">
        <f ca="1">IF(EO25&lt;&gt;"",RANK(EO25,EO$5:INDIRECT(EP$1,TRUE)),"")</f>
      </c>
      <c r="EQ25" s="51" t="str">
        <f t="shared" si="44"/>
        <v>$ER$25:$FK$25</v>
      </c>
      <c r="ER25" s="71">
        <f t="shared" si="45"/>
        <v>0</v>
      </c>
      <c r="ES25" s="71">
        <f t="shared" si="46"/>
        <v>0</v>
      </c>
      <c r="ET25" s="71">
        <f t="shared" si="47"/>
        <v>0</v>
      </c>
      <c r="EU25" s="71">
        <f t="shared" si="48"/>
        <v>0</v>
      </c>
      <c r="EV25" s="71">
        <f t="shared" si="49"/>
        <v>0</v>
      </c>
      <c r="EW25" s="71">
        <f t="shared" si="50"/>
        <v>0</v>
      </c>
      <c r="EX25" s="71">
        <f t="shared" si="51"/>
        <v>0</v>
      </c>
      <c r="EY25" s="71">
        <f t="shared" si="52"/>
        <v>0</v>
      </c>
      <c r="EZ25" s="71">
        <f t="shared" si="53"/>
        <v>0</v>
      </c>
      <c r="FA25" s="71">
        <f t="shared" si="54"/>
        <v>0</v>
      </c>
      <c r="FB25" s="71">
        <f t="shared" si="55"/>
        <v>0</v>
      </c>
      <c r="FC25" s="71">
        <f t="shared" si="56"/>
        <v>0</v>
      </c>
      <c r="FD25" s="71">
        <f t="shared" si="57"/>
        <v>0</v>
      </c>
      <c r="FE25" s="71">
        <f t="shared" si="58"/>
        <v>0</v>
      </c>
      <c r="FF25" s="71">
        <f t="shared" si="59"/>
        <v>0</v>
      </c>
      <c r="FG25" s="71">
        <f t="shared" si="60"/>
        <v>0</v>
      </c>
      <c r="FH25" s="71">
        <f t="shared" si="61"/>
        <v>0</v>
      </c>
      <c r="FI25" s="71">
        <f t="shared" si="62"/>
        <v>0</v>
      </c>
      <c r="FJ25" s="71">
        <f t="shared" si="63"/>
        <v>0</v>
      </c>
      <c r="FK25" s="71">
        <f t="shared" si="64"/>
        <v>0</v>
      </c>
      <c r="FL25" s="51" t="str">
        <f t="shared" si="65"/>
        <v>$FM$25:$GF$25</v>
      </c>
      <c r="FM25" s="72">
        <f t="shared" si="66"/>
        <v>0</v>
      </c>
      <c r="FN25" s="51">
        <f t="shared" si="67"/>
        <v>0</v>
      </c>
      <c r="FO25" s="51">
        <f t="shared" si="68"/>
        <v>0</v>
      </c>
      <c r="FP25" s="51">
        <f t="shared" si="69"/>
        <v>0</v>
      </c>
      <c r="FQ25" s="51">
        <f t="shared" si="70"/>
        <v>0</v>
      </c>
      <c r="FR25" s="51">
        <f t="shared" si="71"/>
        <v>0</v>
      </c>
      <c r="FS25" s="51">
        <f t="shared" si="72"/>
        <v>0</v>
      </c>
      <c r="FT25" s="51">
        <f t="shared" si="73"/>
        <v>0</v>
      </c>
      <c r="FU25" s="51">
        <f t="shared" si="74"/>
        <v>0</v>
      </c>
      <c r="FV25" s="51">
        <f t="shared" si="75"/>
        <v>0</v>
      </c>
      <c r="FW25" s="51">
        <f t="shared" si="76"/>
        <v>0</v>
      </c>
      <c r="FX25" s="51">
        <f t="shared" si="77"/>
        <v>0</v>
      </c>
      <c r="FY25" s="51">
        <f t="shared" si="78"/>
        <v>0</v>
      </c>
      <c r="FZ25" s="51">
        <f t="shared" si="79"/>
        <v>0</v>
      </c>
      <c r="GA25" s="51">
        <f t="shared" si="80"/>
        <v>0</v>
      </c>
      <c r="GB25" s="51">
        <f t="shared" si="81"/>
        <v>0</v>
      </c>
      <c r="GC25" s="51">
        <f t="shared" si="82"/>
        <v>0</v>
      </c>
      <c r="GD25" s="51">
        <f t="shared" si="83"/>
        <v>0</v>
      </c>
      <c r="GE25" s="51">
        <f t="shared" si="84"/>
        <v>0</v>
      </c>
      <c r="GF25" s="51">
        <f t="shared" si="85"/>
        <v>0</v>
      </c>
      <c r="GG25" s="51" t="str">
        <f t="shared" si="86"/>
        <v>HA25</v>
      </c>
      <c r="GH25" s="71">
        <f>GetDiscardScore($ER25:ER25,GH$1)</f>
        <v>0</v>
      </c>
      <c r="GI25" s="71">
        <f>GetDiscardScore($ER25:ES25,GI$1)</f>
        <v>0</v>
      </c>
      <c r="GJ25" s="71">
        <f>GetDiscardScore($ER25:ET25,GJ$1)</f>
        <v>0</v>
      </c>
      <c r="GK25" s="71">
        <f>GetDiscardScore($ER25:EU25,GK$1)</f>
        <v>0</v>
      </c>
      <c r="GL25" s="71">
        <f>GetDiscardScore($ER25:EV25,GL$1)</f>
        <v>0</v>
      </c>
      <c r="GM25" s="71">
        <f>GetDiscardScore($ER25:EW25,GM$1)</f>
        <v>0</v>
      </c>
      <c r="GN25" s="71">
        <f>GetDiscardScore($ER25:EX25,GN$1)</f>
        <v>0</v>
      </c>
      <c r="GO25" s="71">
        <f>GetDiscardScore($ER25:EY25,GO$1)</f>
        <v>0</v>
      </c>
      <c r="GP25" s="71">
        <f>GetDiscardScore($ER25:EZ25,GP$1)</f>
        <v>0</v>
      </c>
      <c r="GQ25" s="71">
        <f>GetDiscardScore($ER25:FA25,GQ$1)</f>
        <v>0</v>
      </c>
      <c r="GR25" s="71">
        <f>GetDiscardScore($ER25:FB25,GR$1)</f>
        <v>0</v>
      </c>
      <c r="GS25" s="71">
        <f>GetDiscardScore($ER25:FC25,GS$1)</f>
        <v>0</v>
      </c>
      <c r="GT25" s="71">
        <f>GetDiscardScore($ER25:FD25,GT$1)</f>
        <v>0</v>
      </c>
      <c r="GU25" s="71">
        <f>GetDiscardScore($ER25:FE25,GU$1)</f>
        <v>0</v>
      </c>
      <c r="GV25" s="71">
        <f>GetDiscardScore($ER25:FF25,GV$1)</f>
        <v>0</v>
      </c>
      <c r="GW25" s="71">
        <f>GetDiscardScore($ER25:FG25,GW$1)</f>
        <v>0</v>
      </c>
      <c r="GX25" s="71">
        <f>GetDiscardScore($ER25:FH25,GX$1)</f>
        <v>0</v>
      </c>
      <c r="GY25" s="71">
        <f>GetDiscardScore($ER25:FI25,GY$1)</f>
        <v>0</v>
      </c>
      <c r="GZ25" s="71">
        <f>GetDiscardScore($ER25:FJ25,GZ$1)</f>
        <v>0</v>
      </c>
      <c r="HA25" s="71">
        <f>GetDiscardScore($ER25:FK25,HA$1)</f>
        <v>0</v>
      </c>
      <c r="HB25" s="73">
        <f ca="1" t="shared" si="87"/>
      </c>
      <c r="HC25" s="72">
        <f ca="1">IF(HB25&lt;&gt;"",RANK(HB25,HB$5:INDIRECT(HC$1,TRUE),0),"")</f>
      </c>
      <c r="HD25" s="70">
        <f ca="1" t="shared" si="88"/>
      </c>
    </row>
    <row r="26" spans="1:212" s="74" customFormat="1" ht="11.25">
      <c r="A26" s="39">
        <v>22</v>
      </c>
      <c r="B26" s="39">
        <f>IF('Raw Data'!B24&lt;&gt;"",'Raw Data'!B24,"")</f>
      </c>
      <c r="C26" s="74">
        <f>IF('Raw Data'!C24&lt;&gt;"",'Raw Data'!C24,"")</f>
      </c>
      <c r="D26" s="40">
        <f t="shared" si="22"/>
      </c>
      <c r="E26" s="75">
        <f t="shared" si="23"/>
      </c>
      <c r="F26" s="100">
        <f t="shared" si="0"/>
      </c>
      <c r="G26" s="114">
        <f>IF(AND('Raw Data'!D24&lt;&gt;"",'Raw Data'!D24&lt;&gt;0),ROUNDDOWN('Raw Data'!D24,Title!$M$1),"")</f>
      </c>
      <c r="H26" s="110">
        <f>IF(AND('Raw Data'!E24&lt;&gt;"",'Raw Data'!E24&lt;&gt;0),'Raw Data'!E24,"")</f>
      </c>
      <c r="I26" s="98">
        <f>IF(AND(G26&lt;&gt;"",G26&gt;0),IF(Title!$K$1=0,ROUNDDOWN((1000*G$1)/G26,2),ROUND((1000*G$1)/G26,2)),IF(G26="","",0))</f>
      </c>
      <c r="J26" s="74">
        <f ca="1">IF(K26&lt;&gt;0,RANK(K26,K$5:INDIRECT(J$1,TRUE)),"")</f>
      </c>
      <c r="K26" s="77">
        <f t="shared" si="89"/>
        <v>0</v>
      </c>
      <c r="L26" s="77">
        <f t="shared" si="2"/>
      </c>
      <c r="M26" s="105">
        <f ca="1">IF(L26&lt;&gt;"",RANK(L26,L$5:INDIRECT(M$1,TRUE)),"")</f>
      </c>
      <c r="N26" s="114">
        <f>IF(AND('Raw Data'!F24&lt;&gt;"",'Raw Data'!F24&lt;&gt;0),ROUNDDOWN('Raw Data'!F24,Title!$M$1),"")</f>
      </c>
      <c r="O26" s="110">
        <f>IF(AND('Raw Data'!G24&lt;&gt;"",'Raw Data'!G24&lt;&gt;0),'Raw Data'!G24,"")</f>
      </c>
      <c r="P26" s="98">
        <f>IF(AND(N26&gt;0,N26&lt;&gt;""),IF(Title!$K$1=0,ROUNDDOWN((1000*N$1)/N26,2),ROUND((1000*N$1)/N26,2)),IF(N26="","",0))</f>
      </c>
      <c r="Q26" s="74">
        <f ca="1">IF(OR(N26&lt;&gt;"",O26&lt;&gt;""),RANK(R26,R$5:INDIRECT(Q$1,TRUE)),"")</f>
      </c>
      <c r="R26" s="77">
        <f t="shared" si="24"/>
      </c>
      <c r="S26" s="77">
        <f t="shared" si="3"/>
      </c>
      <c r="T26" s="105">
        <f ca="1">IF(S26&lt;&gt;"",RANK(S26,S$5:INDIRECT(T$1,TRUE)),"")</f>
      </c>
      <c r="U26" s="114">
        <f>IF(AND('Raw Data'!H24&lt;&gt;"",'Raw Data'!H24&lt;&gt;0),ROUNDDOWN('Raw Data'!H24,Title!$M$1),"")</f>
      </c>
      <c r="V26" s="110">
        <f>IF(AND('Raw Data'!I24&lt;&gt;"",'Raw Data'!I24&lt;&gt;0),'Raw Data'!I24,"")</f>
      </c>
      <c r="W26" s="98">
        <f>IF(AND(U26&gt;0,U26&lt;&gt;""),IF(Title!$K$1=0,ROUNDDOWN((1000*U$1)/U26,2),ROUND((1000*U$1)/U26,2)),IF(U26="","",0))</f>
      </c>
      <c r="X26" s="74">
        <f ca="1">IF(OR(U26&lt;&gt;"",V26&lt;&gt;""),RANK(Y26,Y$5:INDIRECT(X$1,TRUE)),"")</f>
      </c>
      <c r="Y26" s="77">
        <f t="shared" si="25"/>
      </c>
      <c r="Z26" s="77">
        <f t="shared" si="4"/>
      </c>
      <c r="AA26" s="105">
        <f ca="1">IF(Z26&lt;&gt;"",RANK(Z26,Z$5:INDIRECT(AA$1,TRUE)),"")</f>
      </c>
      <c r="AB26" s="114">
        <f>IF(AND('Raw Data'!J24&lt;&gt;"",'Raw Data'!J24&lt;&gt;0),ROUNDDOWN('Raw Data'!J24,Title!$M$1),"")</f>
      </c>
      <c r="AC26" s="110">
        <f>IF(AND('Raw Data'!K24&lt;&gt;"",'Raw Data'!K24&lt;&gt;0),'Raw Data'!K24,"")</f>
      </c>
      <c r="AD26" s="98">
        <f>IF(AND(AB26&gt;0,AB26&lt;&gt;""),IF(Title!$K$1=0,ROUNDDOWN((1000*AB$1)/AB26,2),ROUND((1000*AB$1)/AB26,2)),IF(AB26="","",0))</f>
      </c>
      <c r="AE26" s="74">
        <f ca="1">IF(OR(AB26&lt;&gt;"",AC26&lt;&gt;""),RANK(AF26,AF$5:INDIRECT(AE$1,TRUE)),"")</f>
      </c>
      <c r="AF26" s="77">
        <f t="shared" si="26"/>
      </c>
      <c r="AG26" s="77">
        <f t="shared" si="5"/>
      </c>
      <c r="AH26" s="105">
        <f ca="1">IF(AG26&lt;&gt;"",RANK(AG26,AG$5:INDIRECT(AH$1,TRUE)),"")</f>
      </c>
      <c r="AI26" s="114">
        <f>IF(AND('Raw Data'!L24&lt;&gt;"",'Raw Data'!L24&lt;&gt;0),ROUNDDOWN('Raw Data'!L24,Title!$M$1),"")</f>
      </c>
      <c r="AJ26" s="110">
        <f>IF(AND('Raw Data'!M24&lt;&gt;"",'Raw Data'!M24&lt;&gt;0),'Raw Data'!M24,"")</f>
      </c>
      <c r="AK26" s="98">
        <f>IF(AND(AI26&gt;0,AI26&lt;&gt;""),IF(Title!$K$1=0,ROUNDDOWN((1000*AI$1)/AI26,2),ROUND((1000*AI$1)/AI26,2)),IF(AI26="","",0))</f>
      </c>
      <c r="AL26" s="74">
        <f ca="1">IF(OR(AI26&lt;&gt;"",AJ26&lt;&gt;""),RANK(AM26,AM$5:INDIRECT(AL$1,TRUE)),"")</f>
      </c>
      <c r="AM26" s="77">
        <f t="shared" si="27"/>
      </c>
      <c r="AN26" s="77">
        <f t="shared" si="6"/>
      </c>
      <c r="AO26" s="105">
        <f ca="1">IF(AN26&lt;&gt;"",RANK(AN26,AN$5:INDIRECT(AO$1,TRUE)),"")</f>
      </c>
      <c r="AP26" s="114">
        <f>IF(AND('Raw Data'!N24&lt;&gt;"",'Raw Data'!N24&lt;&gt;0),ROUNDDOWN('Raw Data'!N24,Title!$M$1),"")</f>
      </c>
      <c r="AQ26" s="110">
        <f>IF(AND('Raw Data'!O24&lt;&gt;"",'Raw Data'!O24&lt;&gt;0),'Raw Data'!O24,"")</f>
      </c>
      <c r="AR26" s="98">
        <f>IF(AND(AP26&gt;0,AP26&lt;&gt;""),IF(Title!$K$1=0,ROUNDDOWN((1000*AP$1)/AP26,2),ROUND((1000*AP$1)/AP26,2)),IF(AP26="","",0))</f>
      </c>
      <c r="AS26" s="74">
        <f ca="1">IF(OR(AP26&lt;&gt;"",AQ26&lt;&gt;""),RANK(AT26,AT$5:INDIRECT(AS$1,TRUE)),"")</f>
      </c>
      <c r="AT26" s="77">
        <f t="shared" si="28"/>
      </c>
      <c r="AU26" s="77">
        <f t="shared" si="7"/>
      </c>
      <c r="AV26" s="105">
        <f ca="1">IF(AU26&lt;&gt;"",RANK(AU26,AU$5:INDIRECT(AV$1,TRUE)),"")</f>
      </c>
      <c r="AW26" s="114">
        <f>IF(AND('Raw Data'!P24&lt;&gt;"",'Raw Data'!P24&lt;&gt;0),ROUNDDOWN('Raw Data'!P24,Title!$M$1),"")</f>
      </c>
      <c r="AX26" s="110">
        <f>IF(AND('Raw Data'!Q24&lt;&gt;"",'Raw Data'!Q24&lt;&gt;0),'Raw Data'!Q24,"")</f>
      </c>
      <c r="AY26" s="98">
        <f>IF(AND(AW26&gt;0,AW26&lt;&gt;""),IF(Title!$K$1=0,ROUNDDOWN((1000*AW$1)/AW26,2),ROUND((1000*AW$1)/AW26,2)),IF(AW26="","",0))</f>
      </c>
      <c r="AZ26" s="74">
        <f ca="1">IF(OR(AW26&lt;&gt;"",AX26&lt;&gt;""),RANK(BA26,BA$5:INDIRECT(AZ$1,TRUE)),"")</f>
      </c>
      <c r="BA26" s="77">
        <f t="shared" si="29"/>
      </c>
      <c r="BB26" s="77">
        <f t="shared" si="8"/>
      </c>
      <c r="BC26" s="105">
        <f ca="1">IF(BB26&lt;&gt;"",RANK(BB26,BB$5:INDIRECT(BC$1,TRUE)),"")</f>
      </c>
      <c r="BD26" s="114">
        <f>IF(AND('Raw Data'!R24&lt;&gt;"",'Raw Data'!R24&lt;&gt;0),ROUNDDOWN('Raw Data'!R24,Title!$M$1),"")</f>
      </c>
      <c r="BE26" s="110">
        <f>IF(AND('Raw Data'!S24&lt;&gt;"",'Raw Data'!S24&lt;&gt;0),'Raw Data'!S24,"")</f>
      </c>
      <c r="BF26" s="98">
        <f>IF(AND(BD26&gt;0,BD26&lt;&gt;""),IF(Title!$K$1=0,ROUNDDOWN((1000*BD$1)/BD26,2),ROUND((1000*BD$1)/BD26,2)),IF(BD26="","",0))</f>
      </c>
      <c r="BG26" s="74">
        <f ca="1">IF(OR(BD26&lt;&gt;"",BE26&lt;&gt;""),RANK(BH26,BH$5:INDIRECT(BG$1,TRUE)),"")</f>
      </c>
      <c r="BH26" s="77">
        <f t="shared" si="30"/>
      </c>
      <c r="BI26" s="77">
        <f t="shared" si="9"/>
      </c>
      <c r="BJ26" s="105">
        <f ca="1">IF(BI26&lt;&gt;"",RANK(BI26,BI$5:INDIRECT(BJ$1,TRUE)),"")</f>
      </c>
      <c r="BK26" s="114">
        <f>IF(AND('Raw Data'!T24&lt;&gt;"",'Raw Data'!T24&lt;&gt;0),ROUNDDOWN('Raw Data'!T24,Title!$M$1),"")</f>
      </c>
      <c r="BL26" s="110">
        <f>IF(AND('Raw Data'!U24&lt;&gt;"",'Raw Data'!U24&lt;&gt;0),'Raw Data'!U24,"")</f>
      </c>
      <c r="BM26" s="98">
        <f t="shared" si="31"/>
      </c>
      <c r="BN26" s="74">
        <f ca="1">IF(OR(BK26&lt;&gt;"",BL26&lt;&gt;""),RANK(BO26,BO$5:INDIRECT(BN$1,TRUE)),"")</f>
      </c>
      <c r="BO26" s="77">
        <f t="shared" si="32"/>
      </c>
      <c r="BP26" s="77">
        <f t="shared" si="10"/>
      </c>
      <c r="BQ26" s="105">
        <f ca="1">IF(BP26&lt;&gt;"",RANK(BP26,BP$5:INDIRECT(BQ$1,TRUE)),"")</f>
      </c>
      <c r="BR26" s="114">
        <f>IF(AND('Raw Data'!V24&lt;&gt;"",'Raw Data'!V24&lt;&gt;0),ROUNDDOWN('Raw Data'!V24,Title!$M$1),"")</f>
      </c>
      <c r="BS26" s="110">
        <f>IF(AND('Raw Data'!W24&lt;&gt;"",'Raw Data'!W24&lt;&gt;0),'Raw Data'!W24,"")</f>
      </c>
      <c r="BT26" s="98">
        <f>IF(AND(BR26&gt;0,BR26&lt;&gt;""),IF(Title!$K$1=0,ROUNDDOWN((1000*BR$1)/BR26,2),ROUND((1000*BR$1)/BR26,2)),IF(BR26="","",0))</f>
      </c>
      <c r="BU26" s="74">
        <f ca="1">IF(OR(BR26&lt;&gt;"",BS26&lt;&gt;""),RANK(BV26,BV$5:INDIRECT(BU$1,TRUE)),"")</f>
      </c>
      <c r="BV26" s="77">
        <f t="shared" si="33"/>
      </c>
      <c r="BW26" s="77">
        <f t="shared" si="11"/>
      </c>
      <c r="BX26" s="105">
        <f ca="1">IF(BW26&lt;&gt;"",RANK(BW26,BW$5:INDIRECT(BX$1,TRUE)),"")</f>
      </c>
      <c r="BY26" s="114">
        <f>IF(AND('Raw Data'!X24&lt;&gt;"",'Raw Data'!X24&lt;&gt;0),ROUNDDOWN('Raw Data'!X24,Title!$M$1),"")</f>
      </c>
      <c r="BZ26" s="110">
        <f>IF(AND('Raw Data'!Y24&lt;&gt;"",'Raw Data'!Y24&lt;&gt;0),'Raw Data'!Y24,"")</f>
      </c>
      <c r="CA26" s="98">
        <f>IF(AND(BY26&gt;0,BY26&lt;&gt;""),IF(Title!$K$1=0,ROUNDDOWN((1000*BY$1)/BY26,2),ROUND((1000*BY$1)/BY26,2)),IF(BY26="","",0))</f>
      </c>
      <c r="CB26" s="74">
        <f ca="1">IF(OR(BY26&lt;&gt;"",BZ26&lt;&gt;""),RANK(CC26,CC$5:INDIRECT(CB$1,TRUE)),"")</f>
      </c>
      <c r="CC26" s="77">
        <f t="shared" si="34"/>
      </c>
      <c r="CD26" s="77">
        <f t="shared" si="12"/>
      </c>
      <c r="CE26" s="105">
        <f ca="1">IF(CD26&lt;&gt;"",RANK(CD26,CD$5:INDIRECT(CE$1,TRUE)),"")</f>
      </c>
      <c r="CF26" s="114">
        <f>IF(AND('Raw Data'!Z24&lt;&gt;"",'Raw Data'!Z24&lt;&gt;0),ROUNDDOWN('Raw Data'!Z24,Title!$M$1),"")</f>
      </c>
      <c r="CG26" s="110">
        <f>IF(AND('Raw Data'!AA24&lt;&gt;"",'Raw Data'!AA24&lt;&gt;0),'Raw Data'!AA24,"")</f>
      </c>
      <c r="CH26" s="98">
        <f>IF(AND(CF26&gt;0,CF26&lt;&gt;""),IF(Title!$K$1=0,ROUNDDOWN((1000*CF$1)/CF26,2),ROUND((1000*CF$1)/CF26,2)),IF(CF26="","",0))</f>
      </c>
      <c r="CI26" s="74">
        <f ca="1">IF(OR(CF26&lt;&gt;"",CG26&lt;&gt;""),RANK(CJ26,CJ$5:INDIRECT(CI$1,TRUE)),"")</f>
      </c>
      <c r="CJ26" s="77">
        <f t="shared" si="35"/>
      </c>
      <c r="CK26" s="77">
        <f t="shared" si="13"/>
      </c>
      <c r="CL26" s="105">
        <f ca="1">IF(CK26&lt;&gt;"",RANK(CK26,CK$5:INDIRECT(CL$1,TRUE)),"")</f>
      </c>
      <c r="CM26" s="114">
        <f>IF(AND('Raw Data'!AB24&lt;&gt;"",'Raw Data'!AB24&lt;&gt;0),ROUNDDOWN('Raw Data'!AB24,Title!$M$1),"")</f>
      </c>
      <c r="CN26" s="110">
        <f>IF(AND('Raw Data'!AC24&lt;&gt;"",'Raw Data'!AC24&lt;&gt;0),'Raw Data'!AC24,"")</f>
      </c>
      <c r="CO26" s="98">
        <f>IF(AND(CM26&gt;0,CM26&lt;&gt;""),IF(Title!$K$1=0,ROUNDDOWN((1000*CM$1)/CM26,2),ROUND((1000*CM$1)/CM26,2)),IF(CM26="","",0))</f>
      </c>
      <c r="CP26" s="74">
        <f ca="1">IF(OR(CM26&lt;&gt;"",CN26&lt;&gt;""),RANK(CQ26,CQ$5:INDIRECT(CP$1,TRUE)),"")</f>
      </c>
      <c r="CQ26" s="77">
        <f t="shared" si="36"/>
      </c>
      <c r="CR26" s="77">
        <f t="shared" si="14"/>
      </c>
      <c r="CS26" s="105">
        <f ca="1">IF(CR26&lt;&gt;"",RANK(CR26,CR$5:INDIRECT(CS$1,TRUE)),"")</f>
      </c>
      <c r="CT26" s="114">
        <f>IF(AND('Raw Data'!AD24&lt;&gt;"",'Raw Data'!AD24&lt;&gt;0),ROUNDDOWN('Raw Data'!AD24,Title!$M$1),"")</f>
      </c>
      <c r="CU26" s="110">
        <f>IF(AND('Raw Data'!AE24&lt;&gt;"",'Raw Data'!AE24&lt;&gt;0),'Raw Data'!AE24,"")</f>
      </c>
      <c r="CV26" s="98">
        <f>IF(AND(CT26&gt;0,CT26&lt;&gt;""),IF(Title!$K$1=0,ROUNDDOWN((1000*CT$1)/CT26,2),ROUND((1000*CT$1)/CT26,2)),IF(CT26="","",0))</f>
      </c>
      <c r="CW26" s="74">
        <f ca="1">IF(OR(CT26&lt;&gt;"",CU26&lt;&gt;""),RANK(CX26,CX$5:INDIRECT(CW$1,TRUE)),"")</f>
      </c>
      <c r="CX26" s="77">
        <f t="shared" si="37"/>
      </c>
      <c r="CY26" s="77">
        <f t="shared" si="15"/>
      </c>
      <c r="CZ26" s="105">
        <f ca="1">IF(CY26&lt;&gt;"",RANK(CY26,CY$5:INDIRECT(CZ$1,TRUE)),"")</f>
      </c>
      <c r="DA26" s="114">
        <f>IF(AND('Raw Data'!AF24&lt;&gt;"",'Raw Data'!AF24&lt;&gt;0),ROUNDDOWN('Raw Data'!AF24,Title!$M$1),"")</f>
      </c>
      <c r="DB26" s="110">
        <f>IF(AND('Raw Data'!AG24&lt;&gt;"",'Raw Data'!AG24&lt;&gt;0),'Raw Data'!AG24,"")</f>
      </c>
      <c r="DC26" s="98">
        <f>IF(AND(DA26&gt;0,DA26&lt;&gt;""),IF(Title!$K$1=0,ROUNDDOWN((1000*DA$1)/DA26,2),ROUND((1000*DA$1)/DA26,2)),IF(DA26="","",0))</f>
      </c>
      <c r="DD26" s="74">
        <f ca="1">IF(OR(DA26&lt;&gt;"",DB26&lt;&gt;""),RANK(DE26,DE$5:INDIRECT(DD$1,TRUE)),"")</f>
      </c>
      <c r="DE26" s="77">
        <f t="shared" si="38"/>
      </c>
      <c r="DF26" s="77">
        <f t="shared" si="16"/>
      </c>
      <c r="DG26" s="105">
        <f ca="1">IF(DF26&lt;&gt;"",RANK(DF26,DF$5:INDIRECT(DG$1,TRUE)),"")</f>
      </c>
      <c r="DH26" s="114">
        <f>IF(AND('Raw Data'!AH24&lt;&gt;"",'Raw Data'!AH24&lt;&gt;0),ROUNDDOWN('Raw Data'!AH24,Title!$M$1),"")</f>
      </c>
      <c r="DI26" s="110">
        <f>IF(AND('Raw Data'!AI24&lt;&gt;"",'Raw Data'!AI24&lt;&gt;0),'Raw Data'!AI24,"")</f>
      </c>
      <c r="DJ26" s="98">
        <f>IF(AND(DH26&gt;0,DH26&lt;&gt;""),IF(Title!$K$1=0,ROUNDDOWN((1000*DH$1)/DH26,2),ROUND((1000*DH$1)/DH26,2)),IF(DH26="","",0))</f>
      </c>
      <c r="DK26" s="74">
        <f ca="1">IF(OR(DH26&lt;&gt;"",DI26&lt;&gt;""),RANK(DL26,DL$5:INDIRECT(DK$1,TRUE)),"")</f>
      </c>
      <c r="DL26" s="77">
        <f t="shared" si="39"/>
      </c>
      <c r="DM26" s="77">
        <f t="shared" si="17"/>
      </c>
      <c r="DN26" s="105">
        <f ca="1">IF(DM26&lt;&gt;"",RANK(DM26,DM$5:INDIRECT(DN$1,TRUE)),"")</f>
      </c>
      <c r="DO26" s="114">
        <f>IF(AND('Raw Data'!AJ24&lt;&gt;"",'Raw Data'!AJ24&lt;&gt;0),ROUNDDOWN('Raw Data'!AJ24,Title!$M$1),"")</f>
      </c>
      <c r="DP26" s="110">
        <f>IF(AND('Raw Data'!AK24&lt;&gt;"",'Raw Data'!AK24&lt;&gt;0),'Raw Data'!AK24,"")</f>
      </c>
      <c r="DQ26" s="98">
        <f>IF(AND(DO26&gt;0,DO26&lt;&gt;""),IF(Title!$K$1=0,ROUNDDOWN((1000*DO$1)/DO26,2),ROUND((1000*DO$1)/DO26,2)),IF(DO26="","",0))</f>
      </c>
      <c r="DR26" s="74">
        <f ca="1">IF(OR(DO26&lt;&gt;"",DP26&lt;&gt;""),RANK(DS26,DS$5:INDIRECT(DR$1,TRUE)),"")</f>
      </c>
      <c r="DS26" s="77">
        <f t="shared" si="40"/>
      </c>
      <c r="DT26" s="77">
        <f t="shared" si="18"/>
      </c>
      <c r="DU26" s="105">
        <f ca="1">IF(DT26&lt;&gt;"",RANK(DT26,DT$5:INDIRECT(DU$1,TRUE)),"")</f>
      </c>
      <c r="DV26" s="114">
        <f>IF(AND('Raw Data'!AL24&lt;&gt;"",'Raw Data'!AL24&lt;&gt;0),ROUNDDOWN('Raw Data'!AL24,Title!$M$1),"")</f>
      </c>
      <c r="DW26" s="110">
        <f>IF(AND('Raw Data'!AM24&lt;&gt;"",'Raw Data'!AM24&lt;&gt;0),'Raw Data'!AM24,"")</f>
      </c>
      <c r="DX26" s="98">
        <f>IF(AND(DV26&gt;0,DV26&lt;&gt;""),IF(Title!$K$1=0,ROUNDDOWN((1000*DV$1)/DV26,2),ROUND((1000*DV$1)/DV26,2)),IF(DV26="","",0))</f>
      </c>
      <c r="DY26" s="74">
        <f ca="1">IF(OR(DV26&lt;&gt;"",DW26&lt;&gt;""),RANK(DZ26,DZ$5:INDIRECT(DY$1,TRUE)),"")</f>
      </c>
      <c r="DZ26" s="77">
        <f t="shared" si="41"/>
      </c>
      <c r="EA26" s="77">
        <f t="shared" si="19"/>
      </c>
      <c r="EB26" s="105">
        <f ca="1">IF(EA26&lt;&gt;"",RANK(EA26,EA$5:INDIRECT(EB$1,TRUE)),"")</f>
      </c>
      <c r="EC26" s="114">
        <f>IF(AND('Raw Data'!AN24&lt;&gt;"",'Raw Data'!AN24&lt;&gt;0),ROUNDDOWN('Raw Data'!AN24,Title!$M$1),"")</f>
      </c>
      <c r="ED26" s="110">
        <f>IF(AND('Raw Data'!AO24&lt;&gt;"",'Raw Data'!AO24&lt;&gt;0),'Raw Data'!AO24,"")</f>
      </c>
      <c r="EE26" s="98">
        <f>IF(AND(EC26&gt;0,EC26&lt;&gt;""),IF(Title!$K$1=0,ROUNDDOWN((1000*EC$1)/EC26,2),ROUND((1000*EC$1)/EC26,2)),IF(EC26="","",0))</f>
      </c>
      <c r="EF26" s="74">
        <f ca="1">IF(OR(EC26&lt;&gt;"",ED26&lt;&gt;""),RANK(EG26,EG$5:INDIRECT(EF$1,TRUE)),"")</f>
      </c>
      <c r="EG26" s="77">
        <f t="shared" si="42"/>
      </c>
      <c r="EH26" s="77">
        <f t="shared" si="20"/>
      </c>
      <c r="EI26" s="105">
        <f ca="1">IF(EH26&lt;&gt;"",RANK(EH26,EH$5:INDIRECT(EI$1,TRUE)),"")</f>
      </c>
      <c r="EJ26" s="114">
        <f>IF(AND('Raw Data'!AP24&lt;&gt;"",'Raw Data'!AP24&lt;&gt;0),ROUNDDOWN('Raw Data'!AP24,Title!$M$1),"")</f>
      </c>
      <c r="EK26" s="107">
        <f>IF(AND('Raw Data'!AQ24&lt;&gt;"",'Raw Data'!AQ24&lt;&gt;0),'Raw Data'!AQ24,"")</f>
      </c>
      <c r="EL26" s="98">
        <f>IF(AND(EJ26&gt;0,EJ26&lt;&gt;""),IF(Title!$K$1=0,ROUNDDOWN((1000*EJ$1)/EJ26,2),ROUND((1000*EJ$1)/EJ26,2)),IF(EJ26="","",0))</f>
      </c>
      <c r="EM26" s="74">
        <f ca="1">IF(OR(EJ26&lt;&gt;"",EK26&lt;&gt;""),RANK(EN26,EN$5:INDIRECT(EM$1,TRUE)),"")</f>
      </c>
      <c r="EN26" s="77">
        <f t="shared" si="43"/>
      </c>
      <c r="EO26" s="77">
        <f t="shared" si="21"/>
      </c>
      <c r="EP26" s="105">
        <f ca="1">IF(EO26&lt;&gt;"",RANK(EO26,EO$5:INDIRECT(EP$1,TRUE)),"")</f>
      </c>
      <c r="EQ26" s="74" t="str">
        <f t="shared" si="44"/>
        <v>$ER$26:$FK$26</v>
      </c>
      <c r="ER26" s="77">
        <f t="shared" si="45"/>
        <v>0</v>
      </c>
      <c r="ES26" s="77">
        <f t="shared" si="46"/>
        <v>0</v>
      </c>
      <c r="ET26" s="77">
        <f t="shared" si="47"/>
        <v>0</v>
      </c>
      <c r="EU26" s="77">
        <f t="shared" si="48"/>
        <v>0</v>
      </c>
      <c r="EV26" s="77">
        <f t="shared" si="49"/>
        <v>0</v>
      </c>
      <c r="EW26" s="77">
        <f t="shared" si="50"/>
        <v>0</v>
      </c>
      <c r="EX26" s="77">
        <f t="shared" si="51"/>
        <v>0</v>
      </c>
      <c r="EY26" s="77">
        <f t="shared" si="52"/>
        <v>0</v>
      </c>
      <c r="EZ26" s="77">
        <f t="shared" si="53"/>
        <v>0</v>
      </c>
      <c r="FA26" s="77">
        <f t="shared" si="54"/>
        <v>0</v>
      </c>
      <c r="FB26" s="77">
        <f t="shared" si="55"/>
        <v>0</v>
      </c>
      <c r="FC26" s="77">
        <f t="shared" si="56"/>
        <v>0</v>
      </c>
      <c r="FD26" s="77">
        <f t="shared" si="57"/>
        <v>0</v>
      </c>
      <c r="FE26" s="77">
        <f t="shared" si="58"/>
        <v>0</v>
      </c>
      <c r="FF26" s="77">
        <f t="shared" si="59"/>
        <v>0</v>
      </c>
      <c r="FG26" s="77">
        <f t="shared" si="60"/>
        <v>0</v>
      </c>
      <c r="FH26" s="77">
        <f t="shared" si="61"/>
        <v>0</v>
      </c>
      <c r="FI26" s="77">
        <f t="shared" si="62"/>
        <v>0</v>
      </c>
      <c r="FJ26" s="77">
        <f t="shared" si="63"/>
        <v>0</v>
      </c>
      <c r="FK26" s="77">
        <f t="shared" si="64"/>
        <v>0</v>
      </c>
      <c r="FL26" s="74" t="str">
        <f t="shared" si="65"/>
        <v>$FM$26:$GF$26</v>
      </c>
      <c r="FM26" s="78">
        <f t="shared" si="66"/>
        <v>0</v>
      </c>
      <c r="FN26" s="74">
        <f t="shared" si="67"/>
        <v>0</v>
      </c>
      <c r="FO26" s="74">
        <f t="shared" si="68"/>
        <v>0</v>
      </c>
      <c r="FP26" s="74">
        <f t="shared" si="69"/>
        <v>0</v>
      </c>
      <c r="FQ26" s="74">
        <f t="shared" si="70"/>
        <v>0</v>
      </c>
      <c r="FR26" s="74">
        <f t="shared" si="71"/>
        <v>0</v>
      </c>
      <c r="FS26" s="74">
        <f t="shared" si="72"/>
        <v>0</v>
      </c>
      <c r="FT26" s="74">
        <f t="shared" si="73"/>
        <v>0</v>
      </c>
      <c r="FU26" s="74">
        <f t="shared" si="74"/>
        <v>0</v>
      </c>
      <c r="FV26" s="74">
        <f t="shared" si="75"/>
        <v>0</v>
      </c>
      <c r="FW26" s="74">
        <f t="shared" si="76"/>
        <v>0</v>
      </c>
      <c r="FX26" s="74">
        <f t="shared" si="77"/>
        <v>0</v>
      </c>
      <c r="FY26" s="74">
        <f t="shared" si="78"/>
        <v>0</v>
      </c>
      <c r="FZ26" s="74">
        <f t="shared" si="79"/>
        <v>0</v>
      </c>
      <c r="GA26" s="74">
        <f t="shared" si="80"/>
        <v>0</v>
      </c>
      <c r="GB26" s="74">
        <f t="shared" si="81"/>
        <v>0</v>
      </c>
      <c r="GC26" s="74">
        <f t="shared" si="82"/>
        <v>0</v>
      </c>
      <c r="GD26" s="74">
        <f t="shared" si="83"/>
        <v>0</v>
      </c>
      <c r="GE26" s="74">
        <f t="shared" si="84"/>
        <v>0</v>
      </c>
      <c r="GF26" s="74">
        <f t="shared" si="85"/>
        <v>0</v>
      </c>
      <c r="GG26" s="74" t="str">
        <f t="shared" si="86"/>
        <v>HA26</v>
      </c>
      <c r="GH26" s="77">
        <f>GetDiscardScore($ER26:ER26,GH$1)</f>
        <v>0</v>
      </c>
      <c r="GI26" s="77">
        <f>GetDiscardScore($ER26:ES26,GI$1)</f>
        <v>0</v>
      </c>
      <c r="GJ26" s="77">
        <f>GetDiscardScore($ER26:ET26,GJ$1)</f>
        <v>0</v>
      </c>
      <c r="GK26" s="77">
        <f>GetDiscardScore($ER26:EU26,GK$1)</f>
        <v>0</v>
      </c>
      <c r="GL26" s="77">
        <f>GetDiscardScore($ER26:EV26,GL$1)</f>
        <v>0</v>
      </c>
      <c r="GM26" s="77">
        <f>GetDiscardScore($ER26:EW26,GM$1)</f>
        <v>0</v>
      </c>
      <c r="GN26" s="77">
        <f>GetDiscardScore($ER26:EX26,GN$1)</f>
        <v>0</v>
      </c>
      <c r="GO26" s="77">
        <f>GetDiscardScore($ER26:EY26,GO$1)</f>
        <v>0</v>
      </c>
      <c r="GP26" s="77">
        <f>GetDiscardScore($ER26:EZ26,GP$1)</f>
        <v>0</v>
      </c>
      <c r="GQ26" s="77">
        <f>GetDiscardScore($ER26:FA26,GQ$1)</f>
        <v>0</v>
      </c>
      <c r="GR26" s="77">
        <f>GetDiscardScore($ER26:FB26,GR$1)</f>
        <v>0</v>
      </c>
      <c r="GS26" s="77">
        <f>GetDiscardScore($ER26:FC26,GS$1)</f>
        <v>0</v>
      </c>
      <c r="GT26" s="77">
        <f>GetDiscardScore($ER26:FD26,GT$1)</f>
        <v>0</v>
      </c>
      <c r="GU26" s="77">
        <f>GetDiscardScore($ER26:FE26,GU$1)</f>
        <v>0</v>
      </c>
      <c r="GV26" s="77">
        <f>GetDiscardScore($ER26:FF26,GV$1)</f>
        <v>0</v>
      </c>
      <c r="GW26" s="77">
        <f>GetDiscardScore($ER26:FG26,GW$1)</f>
        <v>0</v>
      </c>
      <c r="GX26" s="77">
        <f>GetDiscardScore($ER26:FH26,GX$1)</f>
        <v>0</v>
      </c>
      <c r="GY26" s="77">
        <f>GetDiscardScore($ER26:FI26,GY$1)</f>
        <v>0</v>
      </c>
      <c r="GZ26" s="77">
        <f>GetDiscardScore($ER26:FJ26,GZ$1)</f>
        <v>0</v>
      </c>
      <c r="HA26" s="77">
        <f>GetDiscardScore($ER26:FK26,HA$1)</f>
        <v>0</v>
      </c>
      <c r="HB26" s="79">
        <f ca="1" t="shared" si="87"/>
      </c>
      <c r="HC26" s="78">
        <f ca="1">IF(HB26&lt;&gt;"",RANK(HB26,HB$5:INDIRECT(HC$1,TRUE),0),"")</f>
      </c>
      <c r="HD26" s="76">
        <f ca="1" t="shared" si="88"/>
      </c>
    </row>
    <row r="27" spans="1:212" s="74" customFormat="1" ht="11.25">
      <c r="A27" s="39">
        <v>23</v>
      </c>
      <c r="B27" s="39">
        <f>IF('Raw Data'!B25&lt;&gt;"",'Raw Data'!B25,"")</f>
      </c>
      <c r="C27" s="74">
        <f>IF('Raw Data'!C25&lt;&gt;"",'Raw Data'!C25,"")</f>
      </c>
      <c r="D27" s="40">
        <f t="shared" si="22"/>
      </c>
      <c r="E27" s="75">
        <f t="shared" si="23"/>
      </c>
      <c r="F27" s="100">
        <f t="shared" si="0"/>
      </c>
      <c r="G27" s="114">
        <f>IF(AND('Raw Data'!D25&lt;&gt;"",'Raw Data'!D25&lt;&gt;0),ROUNDDOWN('Raw Data'!D25,Title!$M$1),"")</f>
      </c>
      <c r="H27" s="110">
        <f>IF(AND('Raw Data'!E25&lt;&gt;"",'Raw Data'!E25&lt;&gt;0),'Raw Data'!E25,"")</f>
      </c>
      <c r="I27" s="98">
        <f>IF(AND(G27&lt;&gt;"",G27&gt;0),IF(Title!$K$1=0,ROUNDDOWN((1000*G$1)/G27,2),ROUND((1000*G$1)/G27,2)),IF(G27="","",0))</f>
      </c>
      <c r="J27" s="74">
        <f ca="1">IF(K27&lt;&gt;0,RANK(K27,K$5:INDIRECT(J$1,TRUE)),"")</f>
      </c>
      <c r="K27" s="77">
        <f t="shared" si="89"/>
        <v>0</v>
      </c>
      <c r="L27" s="77">
        <f t="shared" si="2"/>
      </c>
      <c r="M27" s="105">
        <f ca="1">IF(L27&lt;&gt;"",RANK(L27,L$5:INDIRECT(M$1,TRUE)),"")</f>
      </c>
      <c r="N27" s="114">
        <f>IF(AND('Raw Data'!F25&lt;&gt;"",'Raw Data'!F25&lt;&gt;0),ROUNDDOWN('Raw Data'!F25,Title!$M$1),"")</f>
      </c>
      <c r="O27" s="110">
        <f>IF(AND('Raw Data'!G25&lt;&gt;"",'Raw Data'!G25&lt;&gt;0),'Raw Data'!G25,"")</f>
      </c>
      <c r="P27" s="98">
        <f>IF(AND(N27&gt;0,N27&lt;&gt;""),IF(Title!$K$1=0,ROUNDDOWN((1000*N$1)/N27,2),ROUND((1000*N$1)/N27,2)),IF(N27="","",0))</f>
      </c>
      <c r="Q27" s="74">
        <f ca="1">IF(OR(N27&lt;&gt;"",O27&lt;&gt;""),RANK(R27,R$5:INDIRECT(Q$1,TRUE)),"")</f>
      </c>
      <c r="R27" s="77">
        <f t="shared" si="24"/>
      </c>
      <c r="S27" s="77">
        <f t="shared" si="3"/>
      </c>
      <c r="T27" s="105">
        <f ca="1">IF(S27&lt;&gt;"",RANK(S27,S$5:INDIRECT(T$1,TRUE)),"")</f>
      </c>
      <c r="U27" s="114">
        <f>IF(AND('Raw Data'!H25&lt;&gt;"",'Raw Data'!H25&lt;&gt;0),ROUNDDOWN('Raw Data'!H25,Title!$M$1),"")</f>
      </c>
      <c r="V27" s="110">
        <f>IF(AND('Raw Data'!I25&lt;&gt;"",'Raw Data'!I25&lt;&gt;0),'Raw Data'!I25,"")</f>
      </c>
      <c r="W27" s="98">
        <f>IF(AND(U27&gt;0,U27&lt;&gt;""),IF(Title!$K$1=0,ROUNDDOWN((1000*U$1)/U27,2),ROUND((1000*U$1)/U27,2)),IF(U27="","",0))</f>
      </c>
      <c r="X27" s="74">
        <f ca="1">IF(OR(U27&lt;&gt;"",V27&lt;&gt;""),RANK(Y27,Y$5:INDIRECT(X$1,TRUE)),"")</f>
      </c>
      <c r="Y27" s="77">
        <f t="shared" si="25"/>
      </c>
      <c r="Z27" s="77">
        <f t="shared" si="4"/>
      </c>
      <c r="AA27" s="105">
        <f ca="1">IF(Z27&lt;&gt;"",RANK(Z27,Z$5:INDIRECT(AA$1,TRUE)),"")</f>
      </c>
      <c r="AB27" s="114">
        <f>IF(AND('Raw Data'!J25&lt;&gt;"",'Raw Data'!J25&lt;&gt;0),ROUNDDOWN('Raw Data'!J25,Title!$M$1),"")</f>
      </c>
      <c r="AC27" s="110">
        <f>IF(AND('Raw Data'!K25&lt;&gt;"",'Raw Data'!K25&lt;&gt;0),'Raw Data'!K25,"")</f>
      </c>
      <c r="AD27" s="98">
        <f>IF(AND(AB27&gt;0,AB27&lt;&gt;""),IF(Title!$K$1=0,ROUNDDOWN((1000*AB$1)/AB27,2),ROUND((1000*AB$1)/AB27,2)),IF(AB27="","",0))</f>
      </c>
      <c r="AE27" s="74">
        <f ca="1">IF(OR(AB27&lt;&gt;"",AC27&lt;&gt;""),RANK(AF27,AF$5:INDIRECT(AE$1,TRUE)),"")</f>
      </c>
      <c r="AF27" s="77">
        <f t="shared" si="26"/>
      </c>
      <c r="AG27" s="77">
        <f t="shared" si="5"/>
      </c>
      <c r="AH27" s="105">
        <f ca="1">IF(AG27&lt;&gt;"",RANK(AG27,AG$5:INDIRECT(AH$1,TRUE)),"")</f>
      </c>
      <c r="AI27" s="114">
        <f>IF(AND('Raw Data'!L25&lt;&gt;"",'Raw Data'!L25&lt;&gt;0),ROUNDDOWN('Raw Data'!L25,Title!$M$1),"")</f>
      </c>
      <c r="AJ27" s="110">
        <f>IF(AND('Raw Data'!M25&lt;&gt;"",'Raw Data'!M25&lt;&gt;0),'Raw Data'!M25,"")</f>
      </c>
      <c r="AK27" s="98">
        <f>IF(AND(AI27&gt;0,AI27&lt;&gt;""),IF(Title!$K$1=0,ROUNDDOWN((1000*AI$1)/AI27,2),ROUND((1000*AI$1)/AI27,2)),IF(AI27="","",0))</f>
      </c>
      <c r="AL27" s="74">
        <f ca="1">IF(OR(AI27&lt;&gt;"",AJ27&lt;&gt;""),RANK(AM27,AM$5:INDIRECT(AL$1,TRUE)),"")</f>
      </c>
      <c r="AM27" s="77">
        <f t="shared" si="27"/>
      </c>
      <c r="AN27" s="77">
        <f t="shared" si="6"/>
      </c>
      <c r="AO27" s="105">
        <f ca="1">IF(AN27&lt;&gt;"",RANK(AN27,AN$5:INDIRECT(AO$1,TRUE)),"")</f>
      </c>
      <c r="AP27" s="114">
        <f>IF(AND('Raw Data'!N25&lt;&gt;"",'Raw Data'!N25&lt;&gt;0),ROUNDDOWN('Raw Data'!N25,Title!$M$1),"")</f>
      </c>
      <c r="AQ27" s="110">
        <f>IF(AND('Raw Data'!O25&lt;&gt;"",'Raw Data'!O25&lt;&gt;0),'Raw Data'!O25,"")</f>
      </c>
      <c r="AR27" s="98">
        <f>IF(AND(AP27&gt;0,AP27&lt;&gt;""),IF(Title!$K$1=0,ROUNDDOWN((1000*AP$1)/AP27,2),ROUND((1000*AP$1)/AP27,2)),IF(AP27="","",0))</f>
      </c>
      <c r="AS27" s="74">
        <f ca="1">IF(OR(AP27&lt;&gt;"",AQ27&lt;&gt;""),RANK(AT27,AT$5:INDIRECT(AS$1,TRUE)),"")</f>
      </c>
      <c r="AT27" s="77">
        <f t="shared" si="28"/>
      </c>
      <c r="AU27" s="77">
        <f t="shared" si="7"/>
      </c>
      <c r="AV27" s="105">
        <f ca="1">IF(AU27&lt;&gt;"",RANK(AU27,AU$5:INDIRECT(AV$1,TRUE)),"")</f>
      </c>
      <c r="AW27" s="114">
        <f>IF(AND('Raw Data'!P25&lt;&gt;"",'Raw Data'!P25&lt;&gt;0),ROUNDDOWN('Raw Data'!P25,Title!$M$1),"")</f>
      </c>
      <c r="AX27" s="110">
        <f>IF(AND('Raw Data'!Q25&lt;&gt;"",'Raw Data'!Q25&lt;&gt;0),'Raw Data'!Q25,"")</f>
      </c>
      <c r="AY27" s="98">
        <f>IF(AND(AW27&gt;0,AW27&lt;&gt;""),IF(Title!$K$1=0,ROUNDDOWN((1000*AW$1)/AW27,2),ROUND((1000*AW$1)/AW27,2)),IF(AW27="","",0))</f>
      </c>
      <c r="AZ27" s="74">
        <f ca="1">IF(OR(AW27&lt;&gt;"",AX27&lt;&gt;""),RANK(BA27,BA$5:INDIRECT(AZ$1,TRUE)),"")</f>
      </c>
      <c r="BA27" s="77">
        <f t="shared" si="29"/>
      </c>
      <c r="BB27" s="77">
        <f t="shared" si="8"/>
      </c>
      <c r="BC27" s="105">
        <f ca="1">IF(BB27&lt;&gt;"",RANK(BB27,BB$5:INDIRECT(BC$1,TRUE)),"")</f>
      </c>
      <c r="BD27" s="114">
        <f>IF(AND('Raw Data'!R25&lt;&gt;"",'Raw Data'!R25&lt;&gt;0),ROUNDDOWN('Raw Data'!R25,Title!$M$1),"")</f>
      </c>
      <c r="BE27" s="110">
        <f>IF(AND('Raw Data'!S25&lt;&gt;"",'Raw Data'!S25&lt;&gt;0),'Raw Data'!S25,"")</f>
      </c>
      <c r="BF27" s="98">
        <f>IF(AND(BD27&gt;0,BD27&lt;&gt;""),IF(Title!$K$1=0,ROUNDDOWN((1000*BD$1)/BD27,2),ROUND((1000*BD$1)/BD27,2)),IF(BD27="","",0))</f>
      </c>
      <c r="BG27" s="74">
        <f ca="1">IF(OR(BD27&lt;&gt;"",BE27&lt;&gt;""),RANK(BH27,BH$5:INDIRECT(BG$1,TRUE)),"")</f>
      </c>
      <c r="BH27" s="77">
        <f t="shared" si="30"/>
      </c>
      <c r="BI27" s="77">
        <f t="shared" si="9"/>
      </c>
      <c r="BJ27" s="105">
        <f ca="1">IF(BI27&lt;&gt;"",RANK(BI27,BI$5:INDIRECT(BJ$1,TRUE)),"")</f>
      </c>
      <c r="BK27" s="114">
        <f>IF(AND('Raw Data'!T25&lt;&gt;"",'Raw Data'!T25&lt;&gt;0),ROUNDDOWN('Raw Data'!T25,Title!$M$1),"")</f>
      </c>
      <c r="BL27" s="110">
        <f>IF(AND('Raw Data'!U25&lt;&gt;"",'Raw Data'!U25&lt;&gt;0),'Raw Data'!U25,"")</f>
      </c>
      <c r="BM27" s="98">
        <f t="shared" si="31"/>
      </c>
      <c r="BN27" s="74">
        <f ca="1">IF(OR(BK27&lt;&gt;"",BL27&lt;&gt;""),RANK(BO27,BO$5:INDIRECT(BN$1,TRUE)),"")</f>
      </c>
      <c r="BO27" s="77">
        <f t="shared" si="32"/>
      </c>
      <c r="BP27" s="77">
        <f t="shared" si="10"/>
      </c>
      <c r="BQ27" s="105">
        <f ca="1">IF(BP27&lt;&gt;"",RANK(BP27,BP$5:INDIRECT(BQ$1,TRUE)),"")</f>
      </c>
      <c r="BR27" s="114">
        <f>IF(AND('Raw Data'!V25&lt;&gt;"",'Raw Data'!V25&lt;&gt;0),ROUNDDOWN('Raw Data'!V25,Title!$M$1),"")</f>
      </c>
      <c r="BS27" s="110">
        <f>IF(AND('Raw Data'!W25&lt;&gt;"",'Raw Data'!W25&lt;&gt;0),'Raw Data'!W25,"")</f>
      </c>
      <c r="BT27" s="98">
        <f>IF(AND(BR27&gt;0,BR27&lt;&gt;""),IF(Title!$K$1=0,ROUNDDOWN((1000*BR$1)/BR27,2),ROUND((1000*BR$1)/BR27,2)),IF(BR27="","",0))</f>
      </c>
      <c r="BU27" s="74">
        <f ca="1">IF(OR(BR27&lt;&gt;"",BS27&lt;&gt;""),RANK(BV27,BV$5:INDIRECT(BU$1,TRUE)),"")</f>
      </c>
      <c r="BV27" s="77">
        <f t="shared" si="33"/>
      </c>
      <c r="BW27" s="77">
        <f t="shared" si="11"/>
      </c>
      <c r="BX27" s="105">
        <f ca="1">IF(BW27&lt;&gt;"",RANK(BW27,BW$5:INDIRECT(BX$1,TRUE)),"")</f>
      </c>
      <c r="BY27" s="114">
        <f>IF(AND('Raw Data'!X25&lt;&gt;"",'Raw Data'!X25&lt;&gt;0),ROUNDDOWN('Raw Data'!X25,Title!$M$1),"")</f>
      </c>
      <c r="BZ27" s="110">
        <f>IF(AND('Raw Data'!Y25&lt;&gt;"",'Raw Data'!Y25&lt;&gt;0),'Raw Data'!Y25,"")</f>
      </c>
      <c r="CA27" s="98">
        <f>IF(AND(BY27&gt;0,BY27&lt;&gt;""),IF(Title!$K$1=0,ROUNDDOWN((1000*BY$1)/BY27,2),ROUND((1000*BY$1)/BY27,2)),IF(BY27="","",0))</f>
      </c>
      <c r="CB27" s="74">
        <f ca="1">IF(OR(BY27&lt;&gt;"",BZ27&lt;&gt;""),RANK(CC27,CC$5:INDIRECT(CB$1,TRUE)),"")</f>
      </c>
      <c r="CC27" s="77">
        <f t="shared" si="34"/>
      </c>
      <c r="CD27" s="77">
        <f t="shared" si="12"/>
      </c>
      <c r="CE27" s="105">
        <f ca="1">IF(CD27&lt;&gt;"",RANK(CD27,CD$5:INDIRECT(CE$1,TRUE)),"")</f>
      </c>
      <c r="CF27" s="114">
        <f>IF(AND('Raw Data'!Z25&lt;&gt;"",'Raw Data'!Z25&lt;&gt;0),ROUNDDOWN('Raw Data'!Z25,Title!$M$1),"")</f>
      </c>
      <c r="CG27" s="110">
        <f>IF(AND('Raw Data'!AA25&lt;&gt;"",'Raw Data'!AA25&lt;&gt;0),'Raw Data'!AA25,"")</f>
      </c>
      <c r="CH27" s="98">
        <f>IF(AND(CF27&gt;0,CF27&lt;&gt;""),IF(Title!$K$1=0,ROUNDDOWN((1000*CF$1)/CF27,2),ROUND((1000*CF$1)/CF27,2)),IF(CF27="","",0))</f>
      </c>
      <c r="CI27" s="74">
        <f ca="1">IF(OR(CF27&lt;&gt;"",CG27&lt;&gt;""),RANK(CJ27,CJ$5:INDIRECT(CI$1,TRUE)),"")</f>
      </c>
      <c r="CJ27" s="77">
        <f t="shared" si="35"/>
      </c>
      <c r="CK27" s="77">
        <f t="shared" si="13"/>
      </c>
      <c r="CL27" s="105">
        <f ca="1">IF(CK27&lt;&gt;"",RANK(CK27,CK$5:INDIRECT(CL$1,TRUE)),"")</f>
      </c>
      <c r="CM27" s="114">
        <f>IF(AND('Raw Data'!AB25&lt;&gt;"",'Raw Data'!AB25&lt;&gt;0),ROUNDDOWN('Raw Data'!AB25,Title!$M$1),"")</f>
      </c>
      <c r="CN27" s="110">
        <f>IF(AND('Raw Data'!AC25&lt;&gt;"",'Raw Data'!AC25&lt;&gt;0),'Raw Data'!AC25,"")</f>
      </c>
      <c r="CO27" s="98">
        <f>IF(AND(CM27&gt;0,CM27&lt;&gt;""),IF(Title!$K$1=0,ROUNDDOWN((1000*CM$1)/CM27,2),ROUND((1000*CM$1)/CM27,2)),IF(CM27="","",0))</f>
      </c>
      <c r="CP27" s="74">
        <f ca="1">IF(OR(CM27&lt;&gt;"",CN27&lt;&gt;""),RANK(CQ27,CQ$5:INDIRECT(CP$1,TRUE)),"")</f>
      </c>
      <c r="CQ27" s="77">
        <f t="shared" si="36"/>
      </c>
      <c r="CR27" s="77">
        <f t="shared" si="14"/>
      </c>
      <c r="CS27" s="105">
        <f ca="1">IF(CR27&lt;&gt;"",RANK(CR27,CR$5:INDIRECT(CS$1,TRUE)),"")</f>
      </c>
      <c r="CT27" s="114">
        <f>IF(AND('Raw Data'!AD25&lt;&gt;"",'Raw Data'!AD25&lt;&gt;0),ROUNDDOWN('Raw Data'!AD25,Title!$M$1),"")</f>
      </c>
      <c r="CU27" s="110">
        <f>IF(AND('Raw Data'!AE25&lt;&gt;"",'Raw Data'!AE25&lt;&gt;0),'Raw Data'!AE25,"")</f>
      </c>
      <c r="CV27" s="98">
        <f>IF(AND(CT27&gt;0,CT27&lt;&gt;""),IF(Title!$K$1=0,ROUNDDOWN((1000*CT$1)/CT27,2),ROUND((1000*CT$1)/CT27,2)),IF(CT27="","",0))</f>
      </c>
      <c r="CW27" s="74">
        <f ca="1">IF(OR(CT27&lt;&gt;"",CU27&lt;&gt;""),RANK(CX27,CX$5:INDIRECT(CW$1,TRUE)),"")</f>
      </c>
      <c r="CX27" s="77">
        <f t="shared" si="37"/>
      </c>
      <c r="CY27" s="77">
        <f t="shared" si="15"/>
      </c>
      <c r="CZ27" s="105">
        <f ca="1">IF(CY27&lt;&gt;"",RANK(CY27,CY$5:INDIRECT(CZ$1,TRUE)),"")</f>
      </c>
      <c r="DA27" s="114">
        <f>IF(AND('Raw Data'!AF25&lt;&gt;"",'Raw Data'!AF25&lt;&gt;0),ROUNDDOWN('Raw Data'!AF25,Title!$M$1),"")</f>
      </c>
      <c r="DB27" s="110">
        <f>IF(AND('Raw Data'!AG25&lt;&gt;"",'Raw Data'!AG25&lt;&gt;0),'Raw Data'!AG25,"")</f>
      </c>
      <c r="DC27" s="98">
        <f>IF(AND(DA27&gt;0,DA27&lt;&gt;""),IF(Title!$K$1=0,ROUNDDOWN((1000*DA$1)/DA27,2),ROUND((1000*DA$1)/DA27,2)),IF(DA27="","",0))</f>
      </c>
      <c r="DD27" s="74">
        <f ca="1">IF(OR(DA27&lt;&gt;"",DB27&lt;&gt;""),RANK(DE27,DE$5:INDIRECT(DD$1,TRUE)),"")</f>
      </c>
      <c r="DE27" s="77">
        <f t="shared" si="38"/>
      </c>
      <c r="DF27" s="77">
        <f t="shared" si="16"/>
      </c>
      <c r="DG27" s="105">
        <f ca="1">IF(DF27&lt;&gt;"",RANK(DF27,DF$5:INDIRECT(DG$1,TRUE)),"")</f>
      </c>
      <c r="DH27" s="114">
        <f>IF(AND('Raw Data'!AH25&lt;&gt;"",'Raw Data'!AH25&lt;&gt;0),ROUNDDOWN('Raw Data'!AH25,Title!$M$1),"")</f>
      </c>
      <c r="DI27" s="110">
        <f>IF(AND('Raw Data'!AI25&lt;&gt;"",'Raw Data'!AI25&lt;&gt;0),'Raw Data'!AI25,"")</f>
      </c>
      <c r="DJ27" s="98">
        <f>IF(AND(DH27&gt;0,DH27&lt;&gt;""),IF(Title!$K$1=0,ROUNDDOWN((1000*DH$1)/DH27,2),ROUND((1000*DH$1)/DH27,2)),IF(DH27="","",0))</f>
      </c>
      <c r="DK27" s="74">
        <f ca="1">IF(OR(DH27&lt;&gt;"",DI27&lt;&gt;""),RANK(DL27,DL$5:INDIRECT(DK$1,TRUE)),"")</f>
      </c>
      <c r="DL27" s="77">
        <f t="shared" si="39"/>
      </c>
      <c r="DM27" s="77">
        <f t="shared" si="17"/>
      </c>
      <c r="DN27" s="105">
        <f ca="1">IF(DM27&lt;&gt;"",RANK(DM27,DM$5:INDIRECT(DN$1,TRUE)),"")</f>
      </c>
      <c r="DO27" s="114">
        <f>IF(AND('Raw Data'!AJ25&lt;&gt;"",'Raw Data'!AJ25&lt;&gt;0),ROUNDDOWN('Raw Data'!AJ25,Title!$M$1),"")</f>
      </c>
      <c r="DP27" s="110">
        <f>IF(AND('Raw Data'!AK25&lt;&gt;"",'Raw Data'!AK25&lt;&gt;0),'Raw Data'!AK25,"")</f>
      </c>
      <c r="DQ27" s="98">
        <f>IF(AND(DO27&gt;0,DO27&lt;&gt;""),IF(Title!$K$1=0,ROUNDDOWN((1000*DO$1)/DO27,2),ROUND((1000*DO$1)/DO27,2)),IF(DO27="","",0))</f>
      </c>
      <c r="DR27" s="74">
        <f ca="1">IF(OR(DO27&lt;&gt;"",DP27&lt;&gt;""),RANK(DS27,DS$5:INDIRECT(DR$1,TRUE)),"")</f>
      </c>
      <c r="DS27" s="77">
        <f t="shared" si="40"/>
      </c>
      <c r="DT27" s="77">
        <f t="shared" si="18"/>
      </c>
      <c r="DU27" s="105">
        <f ca="1">IF(DT27&lt;&gt;"",RANK(DT27,DT$5:INDIRECT(DU$1,TRUE)),"")</f>
      </c>
      <c r="DV27" s="114">
        <f>IF(AND('Raw Data'!AL25&lt;&gt;"",'Raw Data'!AL25&lt;&gt;0),ROUNDDOWN('Raw Data'!AL25,Title!$M$1),"")</f>
      </c>
      <c r="DW27" s="110">
        <f>IF(AND('Raw Data'!AM25&lt;&gt;"",'Raw Data'!AM25&lt;&gt;0),'Raw Data'!AM25,"")</f>
      </c>
      <c r="DX27" s="98">
        <f>IF(AND(DV27&gt;0,DV27&lt;&gt;""),IF(Title!$K$1=0,ROUNDDOWN((1000*DV$1)/DV27,2),ROUND((1000*DV$1)/DV27,2)),IF(DV27="","",0))</f>
      </c>
      <c r="DY27" s="74">
        <f ca="1">IF(OR(DV27&lt;&gt;"",DW27&lt;&gt;""),RANK(DZ27,DZ$5:INDIRECT(DY$1,TRUE)),"")</f>
      </c>
      <c r="DZ27" s="77">
        <f t="shared" si="41"/>
      </c>
      <c r="EA27" s="77">
        <f t="shared" si="19"/>
      </c>
      <c r="EB27" s="105">
        <f ca="1">IF(EA27&lt;&gt;"",RANK(EA27,EA$5:INDIRECT(EB$1,TRUE)),"")</f>
      </c>
      <c r="EC27" s="114">
        <f>IF(AND('Raw Data'!AN25&lt;&gt;"",'Raw Data'!AN25&lt;&gt;0),ROUNDDOWN('Raw Data'!AN25,Title!$M$1),"")</f>
      </c>
      <c r="ED27" s="110">
        <f>IF(AND('Raw Data'!AO25&lt;&gt;"",'Raw Data'!AO25&lt;&gt;0),'Raw Data'!AO25,"")</f>
      </c>
      <c r="EE27" s="98">
        <f>IF(AND(EC27&gt;0,EC27&lt;&gt;""),IF(Title!$K$1=0,ROUNDDOWN((1000*EC$1)/EC27,2),ROUND((1000*EC$1)/EC27,2)),IF(EC27="","",0))</f>
      </c>
      <c r="EF27" s="74">
        <f ca="1">IF(OR(EC27&lt;&gt;"",ED27&lt;&gt;""),RANK(EG27,EG$5:INDIRECT(EF$1,TRUE)),"")</f>
      </c>
      <c r="EG27" s="77">
        <f t="shared" si="42"/>
      </c>
      <c r="EH27" s="77">
        <f t="shared" si="20"/>
      </c>
      <c r="EI27" s="105">
        <f ca="1">IF(EH27&lt;&gt;"",RANK(EH27,EH$5:INDIRECT(EI$1,TRUE)),"")</f>
      </c>
      <c r="EJ27" s="114">
        <f>IF(AND('Raw Data'!AP25&lt;&gt;"",'Raw Data'!AP25&lt;&gt;0),ROUNDDOWN('Raw Data'!AP25,Title!$M$1),"")</f>
      </c>
      <c r="EK27" s="107">
        <f>IF(AND('Raw Data'!AQ25&lt;&gt;"",'Raw Data'!AQ25&lt;&gt;0),'Raw Data'!AQ25,"")</f>
      </c>
      <c r="EL27" s="98">
        <f>IF(AND(EJ27&gt;0,EJ27&lt;&gt;""),IF(Title!$K$1=0,ROUNDDOWN((1000*EJ$1)/EJ27,2),ROUND((1000*EJ$1)/EJ27,2)),IF(EJ27="","",0))</f>
      </c>
      <c r="EM27" s="74">
        <f ca="1">IF(OR(EJ27&lt;&gt;"",EK27&lt;&gt;""),RANK(EN27,EN$5:INDIRECT(EM$1,TRUE)),"")</f>
      </c>
      <c r="EN27" s="77">
        <f t="shared" si="43"/>
      </c>
      <c r="EO27" s="77">
        <f t="shared" si="21"/>
      </c>
      <c r="EP27" s="105">
        <f ca="1">IF(EO27&lt;&gt;"",RANK(EO27,EO$5:INDIRECT(EP$1,TRUE)),"")</f>
      </c>
      <c r="EQ27" s="74" t="str">
        <f t="shared" si="44"/>
        <v>$ER$27:$FK$27</v>
      </c>
      <c r="ER27" s="77">
        <f t="shared" si="45"/>
        <v>0</v>
      </c>
      <c r="ES27" s="77">
        <f t="shared" si="46"/>
        <v>0</v>
      </c>
      <c r="ET27" s="77">
        <f t="shared" si="47"/>
        <v>0</v>
      </c>
      <c r="EU27" s="77">
        <f t="shared" si="48"/>
        <v>0</v>
      </c>
      <c r="EV27" s="77">
        <f t="shared" si="49"/>
        <v>0</v>
      </c>
      <c r="EW27" s="77">
        <f t="shared" si="50"/>
        <v>0</v>
      </c>
      <c r="EX27" s="77">
        <f t="shared" si="51"/>
        <v>0</v>
      </c>
      <c r="EY27" s="77">
        <f t="shared" si="52"/>
        <v>0</v>
      </c>
      <c r="EZ27" s="77">
        <f t="shared" si="53"/>
        <v>0</v>
      </c>
      <c r="FA27" s="77">
        <f t="shared" si="54"/>
        <v>0</v>
      </c>
      <c r="FB27" s="77">
        <f t="shared" si="55"/>
        <v>0</v>
      </c>
      <c r="FC27" s="77">
        <f t="shared" si="56"/>
        <v>0</v>
      </c>
      <c r="FD27" s="77">
        <f t="shared" si="57"/>
        <v>0</v>
      </c>
      <c r="FE27" s="77">
        <f t="shared" si="58"/>
        <v>0</v>
      </c>
      <c r="FF27" s="77">
        <f t="shared" si="59"/>
        <v>0</v>
      </c>
      <c r="FG27" s="77">
        <f t="shared" si="60"/>
        <v>0</v>
      </c>
      <c r="FH27" s="77">
        <f t="shared" si="61"/>
        <v>0</v>
      </c>
      <c r="FI27" s="77">
        <f t="shared" si="62"/>
        <v>0</v>
      </c>
      <c r="FJ27" s="77">
        <f t="shared" si="63"/>
        <v>0</v>
      </c>
      <c r="FK27" s="77">
        <f t="shared" si="64"/>
        <v>0</v>
      </c>
      <c r="FL27" s="74" t="str">
        <f t="shared" si="65"/>
        <v>$FM$27:$GF$27</v>
      </c>
      <c r="FM27" s="78">
        <f t="shared" si="66"/>
        <v>0</v>
      </c>
      <c r="FN27" s="74">
        <f t="shared" si="67"/>
        <v>0</v>
      </c>
      <c r="FO27" s="74">
        <f t="shared" si="68"/>
        <v>0</v>
      </c>
      <c r="FP27" s="74">
        <f t="shared" si="69"/>
        <v>0</v>
      </c>
      <c r="FQ27" s="74">
        <f t="shared" si="70"/>
        <v>0</v>
      </c>
      <c r="FR27" s="74">
        <f t="shared" si="71"/>
        <v>0</v>
      </c>
      <c r="FS27" s="74">
        <f t="shared" si="72"/>
        <v>0</v>
      </c>
      <c r="FT27" s="74">
        <f t="shared" si="73"/>
        <v>0</v>
      </c>
      <c r="FU27" s="74">
        <f t="shared" si="74"/>
        <v>0</v>
      </c>
      <c r="FV27" s="74">
        <f t="shared" si="75"/>
        <v>0</v>
      </c>
      <c r="FW27" s="74">
        <f t="shared" si="76"/>
        <v>0</v>
      </c>
      <c r="FX27" s="74">
        <f t="shared" si="77"/>
        <v>0</v>
      </c>
      <c r="FY27" s="74">
        <f t="shared" si="78"/>
        <v>0</v>
      </c>
      <c r="FZ27" s="74">
        <f t="shared" si="79"/>
        <v>0</v>
      </c>
      <c r="GA27" s="74">
        <f t="shared" si="80"/>
        <v>0</v>
      </c>
      <c r="GB27" s="74">
        <f t="shared" si="81"/>
        <v>0</v>
      </c>
      <c r="GC27" s="74">
        <f t="shared" si="82"/>
        <v>0</v>
      </c>
      <c r="GD27" s="74">
        <f t="shared" si="83"/>
        <v>0</v>
      </c>
      <c r="GE27" s="74">
        <f t="shared" si="84"/>
        <v>0</v>
      </c>
      <c r="GF27" s="74">
        <f t="shared" si="85"/>
        <v>0</v>
      </c>
      <c r="GG27" s="74" t="str">
        <f t="shared" si="86"/>
        <v>HA27</v>
      </c>
      <c r="GH27" s="77">
        <f>GetDiscardScore($ER27:ER27,GH$1)</f>
        <v>0</v>
      </c>
      <c r="GI27" s="77">
        <f>GetDiscardScore($ER27:ES27,GI$1)</f>
        <v>0</v>
      </c>
      <c r="GJ27" s="77">
        <f>GetDiscardScore($ER27:ET27,GJ$1)</f>
        <v>0</v>
      </c>
      <c r="GK27" s="77">
        <f>GetDiscardScore($ER27:EU27,GK$1)</f>
        <v>0</v>
      </c>
      <c r="GL27" s="77">
        <f>GetDiscardScore($ER27:EV27,GL$1)</f>
        <v>0</v>
      </c>
      <c r="GM27" s="77">
        <f>GetDiscardScore($ER27:EW27,GM$1)</f>
        <v>0</v>
      </c>
      <c r="GN27" s="77">
        <f>GetDiscardScore($ER27:EX27,GN$1)</f>
        <v>0</v>
      </c>
      <c r="GO27" s="77">
        <f>GetDiscardScore($ER27:EY27,GO$1)</f>
        <v>0</v>
      </c>
      <c r="GP27" s="77">
        <f>GetDiscardScore($ER27:EZ27,GP$1)</f>
        <v>0</v>
      </c>
      <c r="GQ27" s="77">
        <f>GetDiscardScore($ER27:FA27,GQ$1)</f>
        <v>0</v>
      </c>
      <c r="GR27" s="77">
        <f>GetDiscardScore($ER27:FB27,GR$1)</f>
        <v>0</v>
      </c>
      <c r="GS27" s="77">
        <f>GetDiscardScore($ER27:FC27,GS$1)</f>
        <v>0</v>
      </c>
      <c r="GT27" s="77">
        <f>GetDiscardScore($ER27:FD27,GT$1)</f>
        <v>0</v>
      </c>
      <c r="GU27" s="77">
        <f>GetDiscardScore($ER27:FE27,GU$1)</f>
        <v>0</v>
      </c>
      <c r="GV27" s="77">
        <f>GetDiscardScore($ER27:FF27,GV$1)</f>
        <v>0</v>
      </c>
      <c r="GW27" s="77">
        <f>GetDiscardScore($ER27:FG27,GW$1)</f>
        <v>0</v>
      </c>
      <c r="GX27" s="77">
        <f>GetDiscardScore($ER27:FH27,GX$1)</f>
        <v>0</v>
      </c>
      <c r="GY27" s="77">
        <f>GetDiscardScore($ER27:FI27,GY$1)</f>
        <v>0</v>
      </c>
      <c r="GZ27" s="77">
        <f>GetDiscardScore($ER27:FJ27,GZ$1)</f>
        <v>0</v>
      </c>
      <c r="HA27" s="77">
        <f>GetDiscardScore($ER27:FK27,HA$1)</f>
        <v>0</v>
      </c>
      <c r="HB27" s="79">
        <f ca="1" t="shared" si="87"/>
      </c>
      <c r="HC27" s="78">
        <f ca="1">IF(HB27&lt;&gt;"",RANK(HB27,HB$5:INDIRECT(HC$1,TRUE),0),"")</f>
      </c>
      <c r="HD27" s="76">
        <f ca="1" t="shared" si="88"/>
      </c>
    </row>
    <row r="28" spans="1:212" s="74" customFormat="1" ht="11.25">
      <c r="A28" s="39">
        <v>24</v>
      </c>
      <c r="B28" s="39">
        <f>IF('Raw Data'!B26&lt;&gt;"",'Raw Data'!B26,"")</f>
      </c>
      <c r="C28" s="74">
        <f>IF('Raw Data'!C26&lt;&gt;"",'Raw Data'!C26,"")</f>
      </c>
      <c r="D28" s="40">
        <f t="shared" si="22"/>
      </c>
      <c r="E28" s="75">
        <f t="shared" si="23"/>
      </c>
      <c r="F28" s="100">
        <f t="shared" si="0"/>
      </c>
      <c r="G28" s="114">
        <f>IF(AND('Raw Data'!D26&lt;&gt;"",'Raw Data'!D26&lt;&gt;0),ROUNDDOWN('Raw Data'!D26,Title!$M$1),"")</f>
      </c>
      <c r="H28" s="110">
        <f>IF(AND('Raw Data'!E26&lt;&gt;"",'Raw Data'!E26&lt;&gt;0),'Raw Data'!E26,"")</f>
      </c>
      <c r="I28" s="98">
        <f>IF(AND(G28&lt;&gt;"",G28&gt;0),IF(Title!$K$1=0,ROUNDDOWN((1000*G$1)/G28,2),ROUND((1000*G$1)/G28,2)),IF(G28="","",0))</f>
      </c>
      <c r="J28" s="74">
        <f ca="1">IF(K28&lt;&gt;0,RANK(K28,K$5:INDIRECT(J$1,TRUE)),"")</f>
      </c>
      <c r="K28" s="77">
        <f t="shared" si="89"/>
        <v>0</v>
      </c>
      <c r="L28" s="77">
        <f t="shared" si="2"/>
      </c>
      <c r="M28" s="105">
        <f ca="1">IF(L28&lt;&gt;"",RANK(L28,L$5:INDIRECT(M$1,TRUE)),"")</f>
      </c>
      <c r="N28" s="114">
        <f>IF(AND('Raw Data'!F26&lt;&gt;"",'Raw Data'!F26&lt;&gt;0),ROUNDDOWN('Raw Data'!F26,Title!$M$1),"")</f>
      </c>
      <c r="O28" s="110">
        <f>IF(AND('Raw Data'!G26&lt;&gt;"",'Raw Data'!G26&lt;&gt;0),'Raw Data'!G26,"")</f>
      </c>
      <c r="P28" s="98">
        <f>IF(AND(N28&gt;0,N28&lt;&gt;""),IF(Title!$K$1=0,ROUNDDOWN((1000*N$1)/N28,2),ROUND((1000*N$1)/N28,2)),IF(N28="","",0))</f>
      </c>
      <c r="Q28" s="74">
        <f ca="1">IF(OR(N28&lt;&gt;"",O28&lt;&gt;""),RANK(R28,R$5:INDIRECT(Q$1,TRUE)),"")</f>
      </c>
      <c r="R28" s="77">
        <f t="shared" si="24"/>
      </c>
      <c r="S28" s="77">
        <f t="shared" si="3"/>
      </c>
      <c r="T28" s="105">
        <f ca="1">IF(S28&lt;&gt;"",RANK(S28,S$5:INDIRECT(T$1,TRUE)),"")</f>
      </c>
      <c r="U28" s="114">
        <f>IF(AND('Raw Data'!H26&lt;&gt;"",'Raw Data'!H26&lt;&gt;0),ROUNDDOWN('Raw Data'!H26,Title!$M$1),"")</f>
      </c>
      <c r="V28" s="110">
        <f>IF(AND('Raw Data'!I26&lt;&gt;"",'Raw Data'!I26&lt;&gt;0),'Raw Data'!I26,"")</f>
      </c>
      <c r="W28" s="98">
        <f>IF(AND(U28&gt;0,U28&lt;&gt;""),IF(Title!$K$1=0,ROUNDDOWN((1000*U$1)/U28,2),ROUND((1000*U$1)/U28,2)),IF(U28="","",0))</f>
      </c>
      <c r="X28" s="74">
        <f ca="1">IF(OR(U28&lt;&gt;"",V28&lt;&gt;""),RANK(Y28,Y$5:INDIRECT(X$1,TRUE)),"")</f>
      </c>
      <c r="Y28" s="77">
        <f t="shared" si="25"/>
      </c>
      <c r="Z28" s="77">
        <f t="shared" si="4"/>
      </c>
      <c r="AA28" s="105">
        <f ca="1">IF(Z28&lt;&gt;"",RANK(Z28,Z$5:INDIRECT(AA$1,TRUE)),"")</f>
      </c>
      <c r="AB28" s="114">
        <f>IF(AND('Raw Data'!J26&lt;&gt;"",'Raw Data'!J26&lt;&gt;0),ROUNDDOWN('Raw Data'!J26,Title!$M$1),"")</f>
      </c>
      <c r="AC28" s="110">
        <f>IF(AND('Raw Data'!K26&lt;&gt;"",'Raw Data'!K26&lt;&gt;0),'Raw Data'!K26,"")</f>
      </c>
      <c r="AD28" s="98">
        <f>IF(AND(AB28&gt;0,AB28&lt;&gt;""),IF(Title!$K$1=0,ROUNDDOWN((1000*AB$1)/AB28,2),ROUND((1000*AB$1)/AB28,2)),IF(AB28="","",0))</f>
      </c>
      <c r="AE28" s="74">
        <f ca="1">IF(OR(AB28&lt;&gt;"",AC28&lt;&gt;""),RANK(AF28,AF$5:INDIRECT(AE$1,TRUE)),"")</f>
      </c>
      <c r="AF28" s="77">
        <f t="shared" si="26"/>
      </c>
      <c r="AG28" s="77">
        <f t="shared" si="5"/>
      </c>
      <c r="AH28" s="105">
        <f ca="1">IF(AG28&lt;&gt;"",RANK(AG28,AG$5:INDIRECT(AH$1,TRUE)),"")</f>
      </c>
      <c r="AI28" s="114">
        <f>IF(AND('Raw Data'!L26&lt;&gt;"",'Raw Data'!L26&lt;&gt;0),ROUNDDOWN('Raw Data'!L26,Title!$M$1),"")</f>
      </c>
      <c r="AJ28" s="110">
        <f>IF(AND('Raw Data'!M26&lt;&gt;"",'Raw Data'!M26&lt;&gt;0),'Raw Data'!M26,"")</f>
      </c>
      <c r="AK28" s="98">
        <f>IF(AND(AI28&gt;0,AI28&lt;&gt;""),IF(Title!$K$1=0,ROUNDDOWN((1000*AI$1)/AI28,2),ROUND((1000*AI$1)/AI28,2)),IF(AI28="","",0))</f>
      </c>
      <c r="AL28" s="74">
        <f ca="1">IF(OR(AI28&lt;&gt;"",AJ28&lt;&gt;""),RANK(AM28,AM$5:INDIRECT(AL$1,TRUE)),"")</f>
      </c>
      <c r="AM28" s="77">
        <f t="shared" si="27"/>
      </c>
      <c r="AN28" s="77">
        <f t="shared" si="6"/>
      </c>
      <c r="AO28" s="105">
        <f ca="1">IF(AN28&lt;&gt;"",RANK(AN28,AN$5:INDIRECT(AO$1,TRUE)),"")</f>
      </c>
      <c r="AP28" s="114">
        <f>IF(AND('Raw Data'!N26&lt;&gt;"",'Raw Data'!N26&lt;&gt;0),ROUNDDOWN('Raw Data'!N26,Title!$M$1),"")</f>
      </c>
      <c r="AQ28" s="110">
        <f>IF(AND('Raw Data'!O26&lt;&gt;"",'Raw Data'!O26&lt;&gt;0),'Raw Data'!O26,"")</f>
      </c>
      <c r="AR28" s="98">
        <f>IF(AND(AP28&gt;0,AP28&lt;&gt;""),IF(Title!$K$1=0,ROUNDDOWN((1000*AP$1)/AP28,2),ROUND((1000*AP$1)/AP28,2)),IF(AP28="","",0))</f>
      </c>
      <c r="AS28" s="74">
        <f ca="1">IF(OR(AP28&lt;&gt;"",AQ28&lt;&gt;""),RANK(AT28,AT$5:INDIRECT(AS$1,TRUE)),"")</f>
      </c>
      <c r="AT28" s="77">
        <f t="shared" si="28"/>
      </c>
      <c r="AU28" s="77">
        <f t="shared" si="7"/>
      </c>
      <c r="AV28" s="105">
        <f ca="1">IF(AU28&lt;&gt;"",RANK(AU28,AU$5:INDIRECT(AV$1,TRUE)),"")</f>
      </c>
      <c r="AW28" s="114">
        <f>IF(AND('Raw Data'!P26&lt;&gt;"",'Raw Data'!P26&lt;&gt;0),ROUNDDOWN('Raw Data'!P26,Title!$M$1),"")</f>
      </c>
      <c r="AX28" s="110">
        <f>IF(AND('Raw Data'!Q26&lt;&gt;"",'Raw Data'!Q26&lt;&gt;0),'Raw Data'!Q26,"")</f>
      </c>
      <c r="AY28" s="98">
        <f>IF(AND(AW28&gt;0,AW28&lt;&gt;""),IF(Title!$K$1=0,ROUNDDOWN((1000*AW$1)/AW28,2),ROUND((1000*AW$1)/AW28,2)),IF(AW28="","",0))</f>
      </c>
      <c r="AZ28" s="74">
        <f ca="1">IF(OR(AW28&lt;&gt;"",AX28&lt;&gt;""),RANK(BA28,BA$5:INDIRECT(AZ$1,TRUE)),"")</f>
      </c>
      <c r="BA28" s="77">
        <f t="shared" si="29"/>
      </c>
      <c r="BB28" s="77">
        <f t="shared" si="8"/>
      </c>
      <c r="BC28" s="105">
        <f ca="1">IF(BB28&lt;&gt;"",RANK(BB28,BB$5:INDIRECT(BC$1,TRUE)),"")</f>
      </c>
      <c r="BD28" s="114">
        <f>IF(AND('Raw Data'!R26&lt;&gt;"",'Raw Data'!R26&lt;&gt;0),ROUNDDOWN('Raw Data'!R26,Title!$M$1),"")</f>
      </c>
      <c r="BE28" s="110">
        <f>IF(AND('Raw Data'!S26&lt;&gt;"",'Raw Data'!S26&lt;&gt;0),'Raw Data'!S26,"")</f>
      </c>
      <c r="BF28" s="98">
        <f>IF(AND(BD28&gt;0,BD28&lt;&gt;""),IF(Title!$K$1=0,ROUNDDOWN((1000*BD$1)/BD28,2),ROUND((1000*BD$1)/BD28,2)),IF(BD28="","",0))</f>
      </c>
      <c r="BG28" s="74">
        <f ca="1">IF(OR(BD28&lt;&gt;"",BE28&lt;&gt;""),RANK(BH28,BH$5:INDIRECT(BG$1,TRUE)),"")</f>
      </c>
      <c r="BH28" s="77">
        <f t="shared" si="30"/>
      </c>
      <c r="BI28" s="77">
        <f t="shared" si="9"/>
      </c>
      <c r="BJ28" s="105">
        <f ca="1">IF(BI28&lt;&gt;"",RANK(BI28,BI$5:INDIRECT(BJ$1,TRUE)),"")</f>
      </c>
      <c r="BK28" s="114">
        <f>IF(AND('Raw Data'!T26&lt;&gt;"",'Raw Data'!T26&lt;&gt;0),ROUNDDOWN('Raw Data'!T26,Title!$M$1),"")</f>
      </c>
      <c r="BL28" s="110">
        <f>IF(AND('Raw Data'!U26&lt;&gt;"",'Raw Data'!U26&lt;&gt;0),'Raw Data'!U26,"")</f>
      </c>
      <c r="BM28" s="98">
        <f t="shared" si="31"/>
      </c>
      <c r="BN28" s="74">
        <f ca="1">IF(OR(BK28&lt;&gt;"",BL28&lt;&gt;""),RANK(BO28,BO$5:INDIRECT(BN$1,TRUE)),"")</f>
      </c>
      <c r="BO28" s="77">
        <f t="shared" si="32"/>
      </c>
      <c r="BP28" s="77">
        <f t="shared" si="10"/>
      </c>
      <c r="BQ28" s="105">
        <f ca="1">IF(BP28&lt;&gt;"",RANK(BP28,BP$5:INDIRECT(BQ$1,TRUE)),"")</f>
      </c>
      <c r="BR28" s="114">
        <f>IF(AND('Raw Data'!V26&lt;&gt;"",'Raw Data'!V26&lt;&gt;0),ROUNDDOWN('Raw Data'!V26,Title!$M$1),"")</f>
      </c>
      <c r="BS28" s="110">
        <f>IF(AND('Raw Data'!W26&lt;&gt;"",'Raw Data'!W26&lt;&gt;0),'Raw Data'!W26,"")</f>
      </c>
      <c r="BT28" s="98">
        <f>IF(AND(BR28&gt;0,BR28&lt;&gt;""),IF(Title!$K$1=0,ROUNDDOWN((1000*BR$1)/BR28,2),ROUND((1000*BR$1)/BR28,2)),IF(BR28="","",0))</f>
      </c>
      <c r="BU28" s="74">
        <f ca="1">IF(OR(BR28&lt;&gt;"",BS28&lt;&gt;""),RANK(BV28,BV$5:INDIRECT(BU$1,TRUE)),"")</f>
      </c>
      <c r="BV28" s="77">
        <f t="shared" si="33"/>
      </c>
      <c r="BW28" s="77">
        <f t="shared" si="11"/>
      </c>
      <c r="BX28" s="105">
        <f ca="1">IF(BW28&lt;&gt;"",RANK(BW28,BW$5:INDIRECT(BX$1,TRUE)),"")</f>
      </c>
      <c r="BY28" s="114">
        <f>IF(AND('Raw Data'!X26&lt;&gt;"",'Raw Data'!X26&lt;&gt;0),ROUNDDOWN('Raw Data'!X26,Title!$M$1),"")</f>
      </c>
      <c r="BZ28" s="110">
        <f>IF(AND('Raw Data'!Y26&lt;&gt;"",'Raw Data'!Y26&lt;&gt;0),'Raw Data'!Y26,"")</f>
      </c>
      <c r="CA28" s="98">
        <f>IF(AND(BY28&gt;0,BY28&lt;&gt;""),IF(Title!$K$1=0,ROUNDDOWN((1000*BY$1)/BY28,2),ROUND((1000*BY$1)/BY28,2)),IF(BY28="","",0))</f>
      </c>
      <c r="CB28" s="74">
        <f ca="1">IF(OR(BY28&lt;&gt;"",BZ28&lt;&gt;""),RANK(CC28,CC$5:INDIRECT(CB$1,TRUE)),"")</f>
      </c>
      <c r="CC28" s="77">
        <f t="shared" si="34"/>
      </c>
      <c r="CD28" s="77">
        <f t="shared" si="12"/>
      </c>
      <c r="CE28" s="105">
        <f ca="1">IF(CD28&lt;&gt;"",RANK(CD28,CD$5:INDIRECT(CE$1,TRUE)),"")</f>
      </c>
      <c r="CF28" s="114">
        <f>IF(AND('Raw Data'!Z26&lt;&gt;"",'Raw Data'!Z26&lt;&gt;0),ROUNDDOWN('Raw Data'!Z26,Title!$M$1),"")</f>
      </c>
      <c r="CG28" s="110">
        <f>IF(AND('Raw Data'!AA26&lt;&gt;"",'Raw Data'!AA26&lt;&gt;0),'Raw Data'!AA26,"")</f>
      </c>
      <c r="CH28" s="98">
        <f>IF(AND(CF28&gt;0,CF28&lt;&gt;""),IF(Title!$K$1=0,ROUNDDOWN((1000*CF$1)/CF28,2),ROUND((1000*CF$1)/CF28,2)),IF(CF28="","",0))</f>
      </c>
      <c r="CI28" s="74">
        <f ca="1">IF(OR(CF28&lt;&gt;"",CG28&lt;&gt;""),RANK(CJ28,CJ$5:INDIRECT(CI$1,TRUE)),"")</f>
      </c>
      <c r="CJ28" s="77">
        <f t="shared" si="35"/>
      </c>
      <c r="CK28" s="77">
        <f t="shared" si="13"/>
      </c>
      <c r="CL28" s="105">
        <f ca="1">IF(CK28&lt;&gt;"",RANK(CK28,CK$5:INDIRECT(CL$1,TRUE)),"")</f>
      </c>
      <c r="CM28" s="114">
        <f>IF(AND('Raw Data'!AB26&lt;&gt;"",'Raw Data'!AB26&lt;&gt;0),ROUNDDOWN('Raw Data'!AB26,Title!$M$1),"")</f>
      </c>
      <c r="CN28" s="110">
        <f>IF(AND('Raw Data'!AC26&lt;&gt;"",'Raw Data'!AC26&lt;&gt;0),'Raw Data'!AC26,"")</f>
      </c>
      <c r="CO28" s="98">
        <f>IF(AND(CM28&gt;0,CM28&lt;&gt;""),IF(Title!$K$1=0,ROUNDDOWN((1000*CM$1)/CM28,2),ROUND((1000*CM$1)/CM28,2)),IF(CM28="","",0))</f>
      </c>
      <c r="CP28" s="74">
        <f ca="1">IF(OR(CM28&lt;&gt;"",CN28&lt;&gt;""),RANK(CQ28,CQ$5:INDIRECT(CP$1,TRUE)),"")</f>
      </c>
      <c r="CQ28" s="77">
        <f t="shared" si="36"/>
      </c>
      <c r="CR28" s="77">
        <f t="shared" si="14"/>
      </c>
      <c r="CS28" s="105">
        <f ca="1">IF(CR28&lt;&gt;"",RANK(CR28,CR$5:INDIRECT(CS$1,TRUE)),"")</f>
      </c>
      <c r="CT28" s="114">
        <f>IF(AND('Raw Data'!AD26&lt;&gt;"",'Raw Data'!AD26&lt;&gt;0),ROUNDDOWN('Raw Data'!AD26,Title!$M$1),"")</f>
      </c>
      <c r="CU28" s="110">
        <f>IF(AND('Raw Data'!AE26&lt;&gt;"",'Raw Data'!AE26&lt;&gt;0),'Raw Data'!AE26,"")</f>
      </c>
      <c r="CV28" s="98">
        <f>IF(AND(CT28&gt;0,CT28&lt;&gt;""),IF(Title!$K$1=0,ROUNDDOWN((1000*CT$1)/CT28,2),ROUND((1000*CT$1)/CT28,2)),IF(CT28="","",0))</f>
      </c>
      <c r="CW28" s="74">
        <f ca="1">IF(OR(CT28&lt;&gt;"",CU28&lt;&gt;""),RANK(CX28,CX$5:INDIRECT(CW$1,TRUE)),"")</f>
      </c>
      <c r="CX28" s="77">
        <f t="shared" si="37"/>
      </c>
      <c r="CY28" s="77">
        <f t="shared" si="15"/>
      </c>
      <c r="CZ28" s="105">
        <f ca="1">IF(CY28&lt;&gt;"",RANK(CY28,CY$5:INDIRECT(CZ$1,TRUE)),"")</f>
      </c>
      <c r="DA28" s="114">
        <f>IF(AND('Raw Data'!AF26&lt;&gt;"",'Raw Data'!AF26&lt;&gt;0),ROUNDDOWN('Raw Data'!AF26,Title!$M$1),"")</f>
      </c>
      <c r="DB28" s="110">
        <f>IF(AND('Raw Data'!AG26&lt;&gt;"",'Raw Data'!AG26&lt;&gt;0),'Raw Data'!AG26,"")</f>
      </c>
      <c r="DC28" s="98">
        <f>IF(AND(DA28&gt;0,DA28&lt;&gt;""),IF(Title!$K$1=0,ROUNDDOWN((1000*DA$1)/DA28,2),ROUND((1000*DA$1)/DA28,2)),IF(DA28="","",0))</f>
      </c>
      <c r="DD28" s="74">
        <f ca="1">IF(OR(DA28&lt;&gt;"",DB28&lt;&gt;""),RANK(DE28,DE$5:INDIRECT(DD$1,TRUE)),"")</f>
      </c>
      <c r="DE28" s="77">
        <f t="shared" si="38"/>
      </c>
      <c r="DF28" s="77">
        <f t="shared" si="16"/>
      </c>
      <c r="DG28" s="105">
        <f ca="1">IF(DF28&lt;&gt;"",RANK(DF28,DF$5:INDIRECT(DG$1,TRUE)),"")</f>
      </c>
      <c r="DH28" s="114">
        <f>IF(AND('Raw Data'!AH26&lt;&gt;"",'Raw Data'!AH26&lt;&gt;0),ROUNDDOWN('Raw Data'!AH26,Title!$M$1),"")</f>
      </c>
      <c r="DI28" s="110">
        <f>IF(AND('Raw Data'!AI26&lt;&gt;"",'Raw Data'!AI26&lt;&gt;0),'Raw Data'!AI26,"")</f>
      </c>
      <c r="DJ28" s="98">
        <f>IF(AND(DH28&gt;0,DH28&lt;&gt;""),IF(Title!$K$1=0,ROUNDDOWN((1000*DH$1)/DH28,2),ROUND((1000*DH$1)/DH28,2)),IF(DH28="","",0))</f>
      </c>
      <c r="DK28" s="74">
        <f ca="1">IF(OR(DH28&lt;&gt;"",DI28&lt;&gt;""),RANK(DL28,DL$5:INDIRECT(DK$1,TRUE)),"")</f>
      </c>
      <c r="DL28" s="77">
        <f t="shared" si="39"/>
      </c>
      <c r="DM28" s="77">
        <f t="shared" si="17"/>
      </c>
      <c r="DN28" s="105">
        <f ca="1">IF(DM28&lt;&gt;"",RANK(DM28,DM$5:INDIRECT(DN$1,TRUE)),"")</f>
      </c>
      <c r="DO28" s="114">
        <f>IF(AND('Raw Data'!AJ26&lt;&gt;"",'Raw Data'!AJ26&lt;&gt;0),ROUNDDOWN('Raw Data'!AJ26,Title!$M$1),"")</f>
      </c>
      <c r="DP28" s="110">
        <f>IF(AND('Raw Data'!AK26&lt;&gt;"",'Raw Data'!AK26&lt;&gt;0),'Raw Data'!AK26,"")</f>
      </c>
      <c r="DQ28" s="98">
        <f>IF(AND(DO28&gt;0,DO28&lt;&gt;""),IF(Title!$K$1=0,ROUNDDOWN((1000*DO$1)/DO28,2),ROUND((1000*DO$1)/DO28,2)),IF(DO28="","",0))</f>
      </c>
      <c r="DR28" s="74">
        <f ca="1">IF(OR(DO28&lt;&gt;"",DP28&lt;&gt;""),RANK(DS28,DS$5:INDIRECT(DR$1,TRUE)),"")</f>
      </c>
      <c r="DS28" s="77">
        <f t="shared" si="40"/>
      </c>
      <c r="DT28" s="77">
        <f t="shared" si="18"/>
      </c>
      <c r="DU28" s="105">
        <f ca="1">IF(DT28&lt;&gt;"",RANK(DT28,DT$5:INDIRECT(DU$1,TRUE)),"")</f>
      </c>
      <c r="DV28" s="114">
        <f>IF(AND('Raw Data'!AL26&lt;&gt;"",'Raw Data'!AL26&lt;&gt;0),ROUNDDOWN('Raw Data'!AL26,Title!$M$1),"")</f>
      </c>
      <c r="DW28" s="110">
        <f>IF(AND('Raw Data'!AM26&lt;&gt;"",'Raw Data'!AM26&lt;&gt;0),'Raw Data'!AM26,"")</f>
      </c>
      <c r="DX28" s="98">
        <f>IF(AND(DV28&gt;0,DV28&lt;&gt;""),IF(Title!$K$1=0,ROUNDDOWN((1000*DV$1)/DV28,2),ROUND((1000*DV$1)/DV28,2)),IF(DV28="","",0))</f>
      </c>
      <c r="DY28" s="74">
        <f ca="1">IF(OR(DV28&lt;&gt;"",DW28&lt;&gt;""),RANK(DZ28,DZ$5:INDIRECT(DY$1,TRUE)),"")</f>
      </c>
      <c r="DZ28" s="77">
        <f t="shared" si="41"/>
      </c>
      <c r="EA28" s="77">
        <f t="shared" si="19"/>
      </c>
      <c r="EB28" s="105">
        <f ca="1">IF(EA28&lt;&gt;"",RANK(EA28,EA$5:INDIRECT(EB$1,TRUE)),"")</f>
      </c>
      <c r="EC28" s="114">
        <f>IF(AND('Raw Data'!AN26&lt;&gt;"",'Raw Data'!AN26&lt;&gt;0),ROUNDDOWN('Raw Data'!AN26,Title!$M$1),"")</f>
      </c>
      <c r="ED28" s="110">
        <f>IF(AND('Raw Data'!AO26&lt;&gt;"",'Raw Data'!AO26&lt;&gt;0),'Raw Data'!AO26,"")</f>
      </c>
      <c r="EE28" s="98">
        <f>IF(AND(EC28&gt;0,EC28&lt;&gt;""),IF(Title!$K$1=0,ROUNDDOWN((1000*EC$1)/EC28,2),ROUND((1000*EC$1)/EC28,2)),IF(EC28="","",0))</f>
      </c>
      <c r="EF28" s="74">
        <f ca="1">IF(OR(EC28&lt;&gt;"",ED28&lt;&gt;""),RANK(EG28,EG$5:INDIRECT(EF$1,TRUE)),"")</f>
      </c>
      <c r="EG28" s="77">
        <f t="shared" si="42"/>
      </c>
      <c r="EH28" s="77">
        <f t="shared" si="20"/>
      </c>
      <c r="EI28" s="105">
        <f ca="1">IF(EH28&lt;&gt;"",RANK(EH28,EH$5:INDIRECT(EI$1,TRUE)),"")</f>
      </c>
      <c r="EJ28" s="114">
        <f>IF(AND('Raw Data'!AP26&lt;&gt;"",'Raw Data'!AP26&lt;&gt;0),ROUNDDOWN('Raw Data'!AP26,Title!$M$1),"")</f>
      </c>
      <c r="EK28" s="107">
        <f>IF(AND('Raw Data'!AQ26&lt;&gt;"",'Raw Data'!AQ26&lt;&gt;0),'Raw Data'!AQ26,"")</f>
      </c>
      <c r="EL28" s="98">
        <f>IF(AND(EJ28&gt;0,EJ28&lt;&gt;""),IF(Title!$K$1=0,ROUNDDOWN((1000*EJ$1)/EJ28,2),ROUND((1000*EJ$1)/EJ28,2)),IF(EJ28="","",0))</f>
      </c>
      <c r="EM28" s="74">
        <f ca="1">IF(OR(EJ28&lt;&gt;"",EK28&lt;&gt;""),RANK(EN28,EN$5:INDIRECT(EM$1,TRUE)),"")</f>
      </c>
      <c r="EN28" s="77">
        <f t="shared" si="43"/>
      </c>
      <c r="EO28" s="77">
        <f t="shared" si="21"/>
      </c>
      <c r="EP28" s="105">
        <f ca="1">IF(EO28&lt;&gt;"",RANK(EO28,EO$5:INDIRECT(EP$1,TRUE)),"")</f>
      </c>
      <c r="EQ28" s="74" t="str">
        <f t="shared" si="44"/>
        <v>$ER$28:$FK$28</v>
      </c>
      <c r="ER28" s="77">
        <f t="shared" si="45"/>
        <v>0</v>
      </c>
      <c r="ES28" s="77">
        <f t="shared" si="46"/>
        <v>0</v>
      </c>
      <c r="ET28" s="77">
        <f t="shared" si="47"/>
        <v>0</v>
      </c>
      <c r="EU28" s="77">
        <f t="shared" si="48"/>
        <v>0</v>
      </c>
      <c r="EV28" s="77">
        <f t="shared" si="49"/>
        <v>0</v>
      </c>
      <c r="EW28" s="77">
        <f t="shared" si="50"/>
        <v>0</v>
      </c>
      <c r="EX28" s="77">
        <f t="shared" si="51"/>
        <v>0</v>
      </c>
      <c r="EY28" s="77">
        <f t="shared" si="52"/>
        <v>0</v>
      </c>
      <c r="EZ28" s="77">
        <f t="shared" si="53"/>
        <v>0</v>
      </c>
      <c r="FA28" s="77">
        <f t="shared" si="54"/>
        <v>0</v>
      </c>
      <c r="FB28" s="77">
        <f t="shared" si="55"/>
        <v>0</v>
      </c>
      <c r="FC28" s="77">
        <f t="shared" si="56"/>
        <v>0</v>
      </c>
      <c r="FD28" s="77">
        <f t="shared" si="57"/>
        <v>0</v>
      </c>
      <c r="FE28" s="77">
        <f t="shared" si="58"/>
        <v>0</v>
      </c>
      <c r="FF28" s="77">
        <f t="shared" si="59"/>
        <v>0</v>
      </c>
      <c r="FG28" s="77">
        <f t="shared" si="60"/>
        <v>0</v>
      </c>
      <c r="FH28" s="77">
        <f t="shared" si="61"/>
        <v>0</v>
      </c>
      <c r="FI28" s="77">
        <f t="shared" si="62"/>
        <v>0</v>
      </c>
      <c r="FJ28" s="77">
        <f t="shared" si="63"/>
        <v>0</v>
      </c>
      <c r="FK28" s="77">
        <f t="shared" si="64"/>
        <v>0</v>
      </c>
      <c r="FL28" s="74" t="str">
        <f t="shared" si="65"/>
        <v>$FM$28:$GF$28</v>
      </c>
      <c r="FM28" s="78">
        <f t="shared" si="66"/>
        <v>0</v>
      </c>
      <c r="FN28" s="74">
        <f t="shared" si="67"/>
        <v>0</v>
      </c>
      <c r="FO28" s="74">
        <f t="shared" si="68"/>
        <v>0</v>
      </c>
      <c r="FP28" s="74">
        <f t="shared" si="69"/>
        <v>0</v>
      </c>
      <c r="FQ28" s="74">
        <f t="shared" si="70"/>
        <v>0</v>
      </c>
      <c r="FR28" s="74">
        <f t="shared" si="71"/>
        <v>0</v>
      </c>
      <c r="FS28" s="74">
        <f t="shared" si="72"/>
        <v>0</v>
      </c>
      <c r="FT28" s="74">
        <f t="shared" si="73"/>
        <v>0</v>
      </c>
      <c r="FU28" s="74">
        <f t="shared" si="74"/>
        <v>0</v>
      </c>
      <c r="FV28" s="74">
        <f t="shared" si="75"/>
        <v>0</v>
      </c>
      <c r="FW28" s="74">
        <f t="shared" si="76"/>
        <v>0</v>
      </c>
      <c r="FX28" s="74">
        <f t="shared" si="77"/>
        <v>0</v>
      </c>
      <c r="FY28" s="74">
        <f t="shared" si="78"/>
        <v>0</v>
      </c>
      <c r="FZ28" s="74">
        <f t="shared" si="79"/>
        <v>0</v>
      </c>
      <c r="GA28" s="74">
        <f t="shared" si="80"/>
        <v>0</v>
      </c>
      <c r="GB28" s="74">
        <f t="shared" si="81"/>
        <v>0</v>
      </c>
      <c r="GC28" s="74">
        <f t="shared" si="82"/>
        <v>0</v>
      </c>
      <c r="GD28" s="74">
        <f t="shared" si="83"/>
        <v>0</v>
      </c>
      <c r="GE28" s="74">
        <f t="shared" si="84"/>
        <v>0</v>
      </c>
      <c r="GF28" s="74">
        <f t="shared" si="85"/>
        <v>0</v>
      </c>
      <c r="GG28" s="74" t="str">
        <f t="shared" si="86"/>
        <v>HA28</v>
      </c>
      <c r="GH28" s="77">
        <f>GetDiscardScore($ER28:ER28,GH$1)</f>
        <v>0</v>
      </c>
      <c r="GI28" s="77">
        <f>GetDiscardScore($ER28:ES28,GI$1)</f>
        <v>0</v>
      </c>
      <c r="GJ28" s="77">
        <f>GetDiscardScore($ER28:ET28,GJ$1)</f>
        <v>0</v>
      </c>
      <c r="GK28" s="77">
        <f>GetDiscardScore($ER28:EU28,GK$1)</f>
        <v>0</v>
      </c>
      <c r="GL28" s="77">
        <f>GetDiscardScore($ER28:EV28,GL$1)</f>
        <v>0</v>
      </c>
      <c r="GM28" s="77">
        <f>GetDiscardScore($ER28:EW28,GM$1)</f>
        <v>0</v>
      </c>
      <c r="GN28" s="77">
        <f>GetDiscardScore($ER28:EX28,GN$1)</f>
        <v>0</v>
      </c>
      <c r="GO28" s="77">
        <f>GetDiscardScore($ER28:EY28,GO$1)</f>
        <v>0</v>
      </c>
      <c r="GP28" s="77">
        <f>GetDiscardScore($ER28:EZ28,GP$1)</f>
        <v>0</v>
      </c>
      <c r="GQ28" s="77">
        <f>GetDiscardScore($ER28:FA28,GQ$1)</f>
        <v>0</v>
      </c>
      <c r="GR28" s="77">
        <f>GetDiscardScore($ER28:FB28,GR$1)</f>
        <v>0</v>
      </c>
      <c r="GS28" s="77">
        <f>GetDiscardScore($ER28:FC28,GS$1)</f>
        <v>0</v>
      </c>
      <c r="GT28" s="77">
        <f>GetDiscardScore($ER28:FD28,GT$1)</f>
        <v>0</v>
      </c>
      <c r="GU28" s="77">
        <f>GetDiscardScore($ER28:FE28,GU$1)</f>
        <v>0</v>
      </c>
      <c r="GV28" s="77">
        <f>GetDiscardScore($ER28:FF28,GV$1)</f>
        <v>0</v>
      </c>
      <c r="GW28" s="77">
        <f>GetDiscardScore($ER28:FG28,GW$1)</f>
        <v>0</v>
      </c>
      <c r="GX28" s="77">
        <f>GetDiscardScore($ER28:FH28,GX$1)</f>
        <v>0</v>
      </c>
      <c r="GY28" s="77">
        <f>GetDiscardScore($ER28:FI28,GY$1)</f>
        <v>0</v>
      </c>
      <c r="GZ28" s="77">
        <f>GetDiscardScore($ER28:FJ28,GZ$1)</f>
        <v>0</v>
      </c>
      <c r="HA28" s="77">
        <f>GetDiscardScore($ER28:FK28,HA$1)</f>
        <v>0</v>
      </c>
      <c r="HB28" s="79">
        <f ca="1" t="shared" si="87"/>
      </c>
      <c r="HC28" s="78">
        <f ca="1">IF(HB28&lt;&gt;"",RANK(HB28,HB$5:INDIRECT(HC$1,TRUE),0),"")</f>
      </c>
      <c r="HD28" s="76">
        <f ca="1" t="shared" si="88"/>
      </c>
    </row>
    <row r="29" spans="1:212" s="51" customFormat="1" ht="11.25">
      <c r="A29" s="41">
        <v>25</v>
      </c>
      <c r="B29" s="41">
        <f>IF('Raw Data'!B27&lt;&gt;"",'Raw Data'!B27,"")</f>
      </c>
      <c r="C29" s="51">
        <f>IF('Raw Data'!C27&lt;&gt;"",'Raw Data'!C27,"")</f>
      </c>
      <c r="D29" s="42">
        <f t="shared" si="22"/>
      </c>
      <c r="E29" s="69">
        <f t="shared" si="23"/>
      </c>
      <c r="F29" s="99">
        <f t="shared" si="0"/>
      </c>
      <c r="G29" s="111">
        <f>IF(AND('Raw Data'!D27&lt;&gt;"",'Raw Data'!D27&lt;&gt;0),ROUNDDOWN('Raw Data'!D27,Title!$M$1),"")</f>
      </c>
      <c r="H29" s="109">
        <f>IF(AND('Raw Data'!E27&lt;&gt;"",'Raw Data'!E27&lt;&gt;0),'Raw Data'!E27,"")</f>
      </c>
      <c r="I29" s="97">
        <f>IF(AND(G29&lt;&gt;"",G29&gt;0),IF(Title!$K$1=0,ROUNDDOWN((1000*G$1)/G29,2),ROUND((1000*G$1)/G29,2)),IF(G29="","",0))</f>
      </c>
      <c r="J29" s="51">
        <f ca="1">IF(K29&lt;&gt;0,RANK(K29,K$5:INDIRECT(J$1,TRUE)),"")</f>
      </c>
      <c r="K29" s="71">
        <f t="shared" si="89"/>
        <v>0</v>
      </c>
      <c r="L29" s="71">
        <f t="shared" si="2"/>
      </c>
      <c r="M29" s="104">
        <f ca="1">IF(L29&lt;&gt;"",RANK(L29,L$5:INDIRECT(M$1,TRUE)),"")</f>
      </c>
      <c r="N29" s="111">
        <f>IF(AND('Raw Data'!F27&lt;&gt;"",'Raw Data'!F27&lt;&gt;0),ROUNDDOWN('Raw Data'!F27,Title!$M$1),"")</f>
      </c>
      <c r="O29" s="109">
        <f>IF(AND('Raw Data'!G27&lt;&gt;"",'Raw Data'!G27&lt;&gt;0),'Raw Data'!G27,"")</f>
      </c>
      <c r="P29" s="97">
        <f>IF(AND(N29&gt;0,N29&lt;&gt;""),IF(Title!$K$1=0,ROUNDDOWN((1000*N$1)/N29,2),ROUND((1000*N$1)/N29,2)),IF(N29="","",0))</f>
      </c>
      <c r="Q29" s="51">
        <f ca="1">IF(OR(N29&lt;&gt;"",O29&lt;&gt;""),RANK(R29,R$5:INDIRECT(Q$1,TRUE)),"")</f>
      </c>
      <c r="R29" s="71">
        <f t="shared" si="24"/>
      </c>
      <c r="S29" s="71">
        <f t="shared" si="3"/>
      </c>
      <c r="T29" s="104">
        <f ca="1">IF(S29&lt;&gt;"",RANK(S29,S$5:INDIRECT(T$1,TRUE)),"")</f>
      </c>
      <c r="U29" s="111">
        <f>IF(AND('Raw Data'!H27&lt;&gt;"",'Raw Data'!H27&lt;&gt;0),ROUNDDOWN('Raw Data'!H27,Title!$M$1),"")</f>
      </c>
      <c r="V29" s="109">
        <f>IF(AND('Raw Data'!I27&lt;&gt;"",'Raw Data'!I27&lt;&gt;0),'Raw Data'!I27,"")</f>
      </c>
      <c r="W29" s="97">
        <f>IF(AND(U29&gt;0,U29&lt;&gt;""),IF(Title!$K$1=0,ROUNDDOWN((1000*U$1)/U29,2),ROUND((1000*U$1)/U29,2)),IF(U29="","",0))</f>
      </c>
      <c r="X29" s="51">
        <f ca="1">IF(OR(U29&lt;&gt;"",V29&lt;&gt;""),RANK(Y29,Y$5:INDIRECT(X$1,TRUE)),"")</f>
      </c>
      <c r="Y29" s="71">
        <f t="shared" si="25"/>
      </c>
      <c r="Z29" s="71">
        <f t="shared" si="4"/>
      </c>
      <c r="AA29" s="104">
        <f ca="1">IF(Z29&lt;&gt;"",RANK(Z29,Z$5:INDIRECT(AA$1,TRUE)),"")</f>
      </c>
      <c r="AB29" s="111">
        <f>IF(AND('Raw Data'!J27&lt;&gt;"",'Raw Data'!J27&lt;&gt;0),ROUNDDOWN('Raw Data'!J27,Title!$M$1),"")</f>
      </c>
      <c r="AC29" s="109">
        <f>IF(AND('Raw Data'!K27&lt;&gt;"",'Raw Data'!K27&lt;&gt;0),'Raw Data'!K27,"")</f>
      </c>
      <c r="AD29" s="97">
        <f>IF(AND(AB29&gt;0,AB29&lt;&gt;""),IF(Title!$K$1=0,ROUNDDOWN((1000*AB$1)/AB29,2),ROUND((1000*AB$1)/AB29,2)),IF(AB29="","",0))</f>
      </c>
      <c r="AE29" s="51">
        <f ca="1">IF(OR(AB29&lt;&gt;"",AC29&lt;&gt;""),RANK(AF29,AF$5:INDIRECT(AE$1,TRUE)),"")</f>
      </c>
      <c r="AF29" s="71">
        <f t="shared" si="26"/>
      </c>
      <c r="AG29" s="71">
        <f t="shared" si="5"/>
      </c>
      <c r="AH29" s="104">
        <f ca="1">IF(AG29&lt;&gt;"",RANK(AG29,AG$5:INDIRECT(AH$1,TRUE)),"")</f>
      </c>
      <c r="AI29" s="111">
        <f>IF(AND('Raw Data'!L27&lt;&gt;"",'Raw Data'!L27&lt;&gt;0),ROUNDDOWN('Raw Data'!L27,Title!$M$1),"")</f>
      </c>
      <c r="AJ29" s="109">
        <f>IF(AND('Raw Data'!M27&lt;&gt;"",'Raw Data'!M27&lt;&gt;0),'Raw Data'!M27,"")</f>
      </c>
      <c r="AK29" s="97">
        <f>IF(AND(AI29&gt;0,AI29&lt;&gt;""),IF(Title!$K$1=0,ROUNDDOWN((1000*AI$1)/AI29,2),ROUND((1000*AI$1)/AI29,2)),IF(AI29="","",0))</f>
      </c>
      <c r="AL29" s="51">
        <f ca="1">IF(OR(AI29&lt;&gt;"",AJ29&lt;&gt;""),RANK(AM29,AM$5:INDIRECT(AL$1,TRUE)),"")</f>
      </c>
      <c r="AM29" s="71">
        <f t="shared" si="27"/>
      </c>
      <c r="AN29" s="71">
        <f t="shared" si="6"/>
      </c>
      <c r="AO29" s="104">
        <f ca="1">IF(AN29&lt;&gt;"",RANK(AN29,AN$5:INDIRECT(AO$1,TRUE)),"")</f>
      </c>
      <c r="AP29" s="111">
        <f>IF(AND('Raw Data'!N27&lt;&gt;"",'Raw Data'!N27&lt;&gt;0),ROUNDDOWN('Raw Data'!N27,Title!$M$1),"")</f>
      </c>
      <c r="AQ29" s="109">
        <f>IF(AND('Raw Data'!O27&lt;&gt;"",'Raw Data'!O27&lt;&gt;0),'Raw Data'!O27,"")</f>
      </c>
      <c r="AR29" s="97">
        <f>IF(AND(AP29&gt;0,AP29&lt;&gt;""),IF(Title!$K$1=0,ROUNDDOWN((1000*AP$1)/AP29,2),ROUND((1000*AP$1)/AP29,2)),IF(AP29="","",0))</f>
      </c>
      <c r="AS29" s="51">
        <f ca="1">IF(OR(AP29&lt;&gt;"",AQ29&lt;&gt;""),RANK(AT29,AT$5:INDIRECT(AS$1,TRUE)),"")</f>
      </c>
      <c r="AT29" s="71">
        <f t="shared" si="28"/>
      </c>
      <c r="AU29" s="71">
        <f t="shared" si="7"/>
      </c>
      <c r="AV29" s="104">
        <f ca="1">IF(AU29&lt;&gt;"",RANK(AU29,AU$5:INDIRECT(AV$1,TRUE)),"")</f>
      </c>
      <c r="AW29" s="111">
        <f>IF(AND('Raw Data'!P27&lt;&gt;"",'Raw Data'!P27&lt;&gt;0),ROUNDDOWN('Raw Data'!P27,Title!$M$1),"")</f>
      </c>
      <c r="AX29" s="109">
        <f>IF(AND('Raw Data'!Q27&lt;&gt;"",'Raw Data'!Q27&lt;&gt;0),'Raw Data'!Q27,"")</f>
      </c>
      <c r="AY29" s="97">
        <f>IF(AND(AW29&gt;0,AW29&lt;&gt;""),IF(Title!$K$1=0,ROUNDDOWN((1000*AW$1)/AW29,2),ROUND((1000*AW$1)/AW29,2)),IF(AW29="","",0))</f>
      </c>
      <c r="AZ29" s="51">
        <f ca="1">IF(OR(AW29&lt;&gt;"",AX29&lt;&gt;""),RANK(BA29,BA$5:INDIRECT(AZ$1,TRUE)),"")</f>
      </c>
      <c r="BA29" s="71">
        <f t="shared" si="29"/>
      </c>
      <c r="BB29" s="71">
        <f t="shared" si="8"/>
      </c>
      <c r="BC29" s="104">
        <f ca="1">IF(BB29&lt;&gt;"",RANK(BB29,BB$5:INDIRECT(BC$1,TRUE)),"")</f>
      </c>
      <c r="BD29" s="111">
        <f>IF(AND('Raw Data'!R27&lt;&gt;"",'Raw Data'!R27&lt;&gt;0),ROUNDDOWN('Raw Data'!R27,Title!$M$1),"")</f>
      </c>
      <c r="BE29" s="109">
        <f>IF(AND('Raw Data'!S27&lt;&gt;"",'Raw Data'!S27&lt;&gt;0),'Raw Data'!S27,"")</f>
      </c>
      <c r="BF29" s="97">
        <f>IF(AND(BD29&gt;0,BD29&lt;&gt;""),IF(Title!$K$1=0,ROUNDDOWN((1000*BD$1)/BD29,2),ROUND((1000*BD$1)/BD29,2)),IF(BD29="","",0))</f>
      </c>
      <c r="BG29" s="51">
        <f ca="1">IF(OR(BD29&lt;&gt;"",BE29&lt;&gt;""),RANK(BH29,BH$5:INDIRECT(BG$1,TRUE)),"")</f>
      </c>
      <c r="BH29" s="71">
        <f t="shared" si="30"/>
      </c>
      <c r="BI29" s="71">
        <f t="shared" si="9"/>
      </c>
      <c r="BJ29" s="104">
        <f ca="1">IF(BI29&lt;&gt;"",RANK(BI29,BI$5:INDIRECT(BJ$1,TRUE)),"")</f>
      </c>
      <c r="BK29" s="111">
        <f>IF(AND('Raw Data'!T27&lt;&gt;"",'Raw Data'!T27&lt;&gt;0),ROUNDDOWN('Raw Data'!T27,Title!$M$1),"")</f>
      </c>
      <c r="BL29" s="109">
        <f>IF(AND('Raw Data'!U27&lt;&gt;"",'Raw Data'!U27&lt;&gt;0),'Raw Data'!U27,"")</f>
      </c>
      <c r="BM29" s="97">
        <f t="shared" si="31"/>
      </c>
      <c r="BN29" s="51">
        <f ca="1">IF(OR(BK29&lt;&gt;"",BL29&lt;&gt;""),RANK(BO29,BO$5:INDIRECT(BN$1,TRUE)),"")</f>
      </c>
      <c r="BO29" s="71">
        <f t="shared" si="32"/>
      </c>
      <c r="BP29" s="71">
        <f t="shared" si="10"/>
      </c>
      <c r="BQ29" s="104">
        <f ca="1">IF(BP29&lt;&gt;"",RANK(BP29,BP$5:INDIRECT(BQ$1,TRUE)),"")</f>
      </c>
      <c r="BR29" s="111">
        <f>IF(AND('Raw Data'!V27&lt;&gt;"",'Raw Data'!V27&lt;&gt;0),ROUNDDOWN('Raw Data'!V27,Title!$M$1),"")</f>
      </c>
      <c r="BS29" s="109">
        <f>IF(AND('Raw Data'!W27&lt;&gt;"",'Raw Data'!W27&lt;&gt;0),'Raw Data'!W27,"")</f>
      </c>
      <c r="BT29" s="97">
        <f>IF(AND(BR29&gt;0,BR29&lt;&gt;""),IF(Title!$K$1=0,ROUNDDOWN((1000*BR$1)/BR29,2),ROUND((1000*BR$1)/BR29,2)),IF(BR29="","",0))</f>
      </c>
      <c r="BU29" s="51">
        <f ca="1">IF(OR(BR29&lt;&gt;"",BS29&lt;&gt;""),RANK(BV29,BV$5:INDIRECT(BU$1,TRUE)),"")</f>
      </c>
      <c r="BV29" s="71">
        <f t="shared" si="33"/>
      </c>
      <c r="BW29" s="71">
        <f t="shared" si="11"/>
      </c>
      <c r="BX29" s="104">
        <f ca="1">IF(BW29&lt;&gt;"",RANK(BW29,BW$5:INDIRECT(BX$1,TRUE)),"")</f>
      </c>
      <c r="BY29" s="111">
        <f>IF(AND('Raw Data'!X27&lt;&gt;"",'Raw Data'!X27&lt;&gt;0),ROUNDDOWN('Raw Data'!X27,Title!$M$1),"")</f>
      </c>
      <c r="BZ29" s="109">
        <f>IF(AND('Raw Data'!Y27&lt;&gt;"",'Raw Data'!Y27&lt;&gt;0),'Raw Data'!Y27,"")</f>
      </c>
      <c r="CA29" s="97">
        <f>IF(AND(BY29&gt;0,BY29&lt;&gt;""),IF(Title!$K$1=0,ROUNDDOWN((1000*BY$1)/BY29,2),ROUND((1000*BY$1)/BY29,2)),IF(BY29="","",0))</f>
      </c>
      <c r="CB29" s="51">
        <f ca="1">IF(OR(BY29&lt;&gt;"",BZ29&lt;&gt;""),RANK(CC29,CC$5:INDIRECT(CB$1,TRUE)),"")</f>
      </c>
      <c r="CC29" s="71">
        <f t="shared" si="34"/>
      </c>
      <c r="CD29" s="71">
        <f t="shared" si="12"/>
      </c>
      <c r="CE29" s="104">
        <f ca="1">IF(CD29&lt;&gt;"",RANK(CD29,CD$5:INDIRECT(CE$1,TRUE)),"")</f>
      </c>
      <c r="CF29" s="111">
        <f>IF(AND('Raw Data'!Z27&lt;&gt;"",'Raw Data'!Z27&lt;&gt;0),ROUNDDOWN('Raw Data'!Z27,Title!$M$1),"")</f>
      </c>
      <c r="CG29" s="109">
        <f>IF(AND('Raw Data'!AA27&lt;&gt;"",'Raw Data'!AA27&lt;&gt;0),'Raw Data'!AA27,"")</f>
      </c>
      <c r="CH29" s="97">
        <f>IF(AND(CF29&gt;0,CF29&lt;&gt;""),IF(Title!$K$1=0,ROUNDDOWN((1000*CF$1)/CF29,2),ROUND((1000*CF$1)/CF29,2)),IF(CF29="","",0))</f>
      </c>
      <c r="CI29" s="51">
        <f ca="1">IF(OR(CF29&lt;&gt;"",CG29&lt;&gt;""),RANK(CJ29,CJ$5:INDIRECT(CI$1,TRUE)),"")</f>
      </c>
      <c r="CJ29" s="71">
        <f t="shared" si="35"/>
      </c>
      <c r="CK29" s="71">
        <f t="shared" si="13"/>
      </c>
      <c r="CL29" s="104">
        <f ca="1">IF(CK29&lt;&gt;"",RANK(CK29,CK$5:INDIRECT(CL$1,TRUE)),"")</f>
      </c>
      <c r="CM29" s="111">
        <f>IF(AND('Raw Data'!AB27&lt;&gt;"",'Raw Data'!AB27&lt;&gt;0),ROUNDDOWN('Raw Data'!AB27,Title!$M$1),"")</f>
      </c>
      <c r="CN29" s="109">
        <f>IF(AND('Raw Data'!AC27&lt;&gt;"",'Raw Data'!AC27&lt;&gt;0),'Raw Data'!AC27,"")</f>
      </c>
      <c r="CO29" s="97">
        <f>IF(AND(CM29&gt;0,CM29&lt;&gt;""),IF(Title!$K$1=0,ROUNDDOWN((1000*CM$1)/CM29,2),ROUND((1000*CM$1)/CM29,2)),IF(CM29="","",0))</f>
      </c>
      <c r="CP29" s="51">
        <f ca="1">IF(OR(CM29&lt;&gt;"",CN29&lt;&gt;""),RANK(CQ29,CQ$5:INDIRECT(CP$1,TRUE)),"")</f>
      </c>
      <c r="CQ29" s="71">
        <f t="shared" si="36"/>
      </c>
      <c r="CR29" s="71">
        <f t="shared" si="14"/>
      </c>
      <c r="CS29" s="104">
        <f ca="1">IF(CR29&lt;&gt;"",RANK(CR29,CR$5:INDIRECT(CS$1,TRUE)),"")</f>
      </c>
      <c r="CT29" s="111">
        <f>IF(AND('Raw Data'!AD27&lt;&gt;"",'Raw Data'!AD27&lt;&gt;0),ROUNDDOWN('Raw Data'!AD27,Title!$M$1),"")</f>
      </c>
      <c r="CU29" s="109">
        <f>IF(AND('Raw Data'!AE27&lt;&gt;"",'Raw Data'!AE27&lt;&gt;0),'Raw Data'!AE27,"")</f>
      </c>
      <c r="CV29" s="97">
        <f>IF(AND(CT29&gt;0,CT29&lt;&gt;""),IF(Title!$K$1=0,ROUNDDOWN((1000*CT$1)/CT29,2),ROUND((1000*CT$1)/CT29,2)),IF(CT29="","",0))</f>
      </c>
      <c r="CW29" s="51">
        <f ca="1">IF(OR(CT29&lt;&gt;"",CU29&lt;&gt;""),RANK(CX29,CX$5:INDIRECT(CW$1,TRUE)),"")</f>
      </c>
      <c r="CX29" s="71">
        <f t="shared" si="37"/>
      </c>
      <c r="CY29" s="71">
        <f t="shared" si="15"/>
      </c>
      <c r="CZ29" s="104">
        <f ca="1">IF(CY29&lt;&gt;"",RANK(CY29,CY$5:INDIRECT(CZ$1,TRUE)),"")</f>
      </c>
      <c r="DA29" s="111">
        <f>IF(AND('Raw Data'!AF27&lt;&gt;"",'Raw Data'!AF27&lt;&gt;0),ROUNDDOWN('Raw Data'!AF27,Title!$M$1),"")</f>
      </c>
      <c r="DB29" s="109">
        <f>IF(AND('Raw Data'!AG27&lt;&gt;"",'Raw Data'!AG27&lt;&gt;0),'Raw Data'!AG27,"")</f>
      </c>
      <c r="DC29" s="97">
        <f>IF(AND(DA29&gt;0,DA29&lt;&gt;""),IF(Title!$K$1=0,ROUNDDOWN((1000*DA$1)/DA29,2),ROUND((1000*DA$1)/DA29,2)),IF(DA29="","",0))</f>
      </c>
      <c r="DD29" s="51">
        <f ca="1">IF(OR(DA29&lt;&gt;"",DB29&lt;&gt;""),RANK(DE29,DE$5:INDIRECT(DD$1,TRUE)),"")</f>
      </c>
      <c r="DE29" s="71">
        <f t="shared" si="38"/>
      </c>
      <c r="DF29" s="71">
        <f t="shared" si="16"/>
      </c>
      <c r="DG29" s="104">
        <f ca="1">IF(DF29&lt;&gt;"",RANK(DF29,DF$5:INDIRECT(DG$1,TRUE)),"")</f>
      </c>
      <c r="DH29" s="111">
        <f>IF(AND('Raw Data'!AH27&lt;&gt;"",'Raw Data'!AH27&lt;&gt;0),ROUNDDOWN('Raw Data'!AH27,Title!$M$1),"")</f>
      </c>
      <c r="DI29" s="109">
        <f>IF(AND('Raw Data'!AI27&lt;&gt;"",'Raw Data'!AI27&lt;&gt;0),'Raw Data'!AI27,"")</f>
      </c>
      <c r="DJ29" s="97">
        <f>IF(AND(DH29&gt;0,DH29&lt;&gt;""),IF(Title!$K$1=0,ROUNDDOWN((1000*DH$1)/DH29,2),ROUND((1000*DH$1)/DH29,2)),IF(DH29="","",0))</f>
      </c>
      <c r="DK29" s="51">
        <f ca="1">IF(OR(DH29&lt;&gt;"",DI29&lt;&gt;""),RANK(DL29,DL$5:INDIRECT(DK$1,TRUE)),"")</f>
      </c>
      <c r="DL29" s="71">
        <f t="shared" si="39"/>
      </c>
      <c r="DM29" s="71">
        <f t="shared" si="17"/>
      </c>
      <c r="DN29" s="104">
        <f ca="1">IF(DM29&lt;&gt;"",RANK(DM29,DM$5:INDIRECT(DN$1,TRUE)),"")</f>
      </c>
      <c r="DO29" s="111">
        <f>IF(AND('Raw Data'!AJ27&lt;&gt;"",'Raw Data'!AJ27&lt;&gt;0),ROUNDDOWN('Raw Data'!AJ27,Title!$M$1),"")</f>
      </c>
      <c r="DP29" s="109">
        <f>IF(AND('Raw Data'!AK27&lt;&gt;"",'Raw Data'!AK27&lt;&gt;0),'Raw Data'!AK27,"")</f>
      </c>
      <c r="DQ29" s="97">
        <f>IF(AND(DO29&gt;0,DO29&lt;&gt;""),IF(Title!$K$1=0,ROUNDDOWN((1000*DO$1)/DO29,2),ROUND((1000*DO$1)/DO29,2)),IF(DO29="","",0))</f>
      </c>
      <c r="DR29" s="51">
        <f ca="1">IF(OR(DO29&lt;&gt;"",DP29&lt;&gt;""),RANK(DS29,DS$5:INDIRECT(DR$1,TRUE)),"")</f>
      </c>
      <c r="DS29" s="71">
        <f t="shared" si="40"/>
      </c>
      <c r="DT29" s="71">
        <f t="shared" si="18"/>
      </c>
      <c r="DU29" s="104">
        <f ca="1">IF(DT29&lt;&gt;"",RANK(DT29,DT$5:INDIRECT(DU$1,TRUE)),"")</f>
      </c>
      <c r="DV29" s="111">
        <f>IF(AND('Raw Data'!AL27&lt;&gt;"",'Raw Data'!AL27&lt;&gt;0),ROUNDDOWN('Raw Data'!AL27,Title!$M$1),"")</f>
      </c>
      <c r="DW29" s="109">
        <f>IF(AND('Raw Data'!AM27&lt;&gt;"",'Raw Data'!AM27&lt;&gt;0),'Raw Data'!AM27,"")</f>
      </c>
      <c r="DX29" s="97">
        <f>IF(AND(DV29&gt;0,DV29&lt;&gt;""),IF(Title!$K$1=0,ROUNDDOWN((1000*DV$1)/DV29,2),ROUND((1000*DV$1)/DV29,2)),IF(DV29="","",0))</f>
      </c>
      <c r="DY29" s="51">
        <f ca="1">IF(OR(DV29&lt;&gt;"",DW29&lt;&gt;""),RANK(DZ29,DZ$5:INDIRECT(DY$1,TRUE)),"")</f>
      </c>
      <c r="DZ29" s="71">
        <f t="shared" si="41"/>
      </c>
      <c r="EA29" s="71">
        <f t="shared" si="19"/>
      </c>
      <c r="EB29" s="104">
        <f ca="1">IF(EA29&lt;&gt;"",RANK(EA29,EA$5:INDIRECT(EB$1,TRUE)),"")</f>
      </c>
      <c r="EC29" s="111">
        <f>IF(AND('Raw Data'!AN27&lt;&gt;"",'Raw Data'!AN27&lt;&gt;0),ROUNDDOWN('Raw Data'!AN27,Title!$M$1),"")</f>
      </c>
      <c r="ED29" s="109">
        <f>IF(AND('Raw Data'!AO27&lt;&gt;"",'Raw Data'!AO27&lt;&gt;0),'Raw Data'!AO27,"")</f>
      </c>
      <c r="EE29" s="97">
        <f>IF(AND(EC29&gt;0,EC29&lt;&gt;""),IF(Title!$K$1=0,ROUNDDOWN((1000*EC$1)/EC29,2),ROUND((1000*EC$1)/EC29,2)),IF(EC29="","",0))</f>
      </c>
      <c r="EF29" s="51">
        <f ca="1">IF(OR(EC29&lt;&gt;"",ED29&lt;&gt;""),RANK(EG29,EG$5:INDIRECT(EF$1,TRUE)),"")</f>
      </c>
      <c r="EG29" s="71">
        <f t="shared" si="42"/>
      </c>
      <c r="EH29" s="71">
        <f t="shared" si="20"/>
      </c>
      <c r="EI29" s="104">
        <f ca="1">IF(EH29&lt;&gt;"",RANK(EH29,EH$5:INDIRECT(EI$1,TRUE)),"")</f>
      </c>
      <c r="EJ29" s="111">
        <f>IF(AND('Raw Data'!AP27&lt;&gt;"",'Raw Data'!AP27&lt;&gt;0),ROUNDDOWN('Raw Data'!AP27,Title!$M$1),"")</f>
      </c>
      <c r="EK29" s="106">
        <f>IF(AND('Raw Data'!AQ27&lt;&gt;"",'Raw Data'!AQ27&lt;&gt;0),'Raw Data'!AQ27,"")</f>
      </c>
      <c r="EL29" s="97">
        <f>IF(AND(EJ29&gt;0,EJ29&lt;&gt;""),IF(Title!$K$1=0,ROUNDDOWN((1000*EJ$1)/EJ29,2),ROUND((1000*EJ$1)/EJ29,2)),IF(EJ29="","",0))</f>
      </c>
      <c r="EM29" s="51">
        <f ca="1">IF(OR(EJ29&lt;&gt;"",EK29&lt;&gt;""),RANK(EN29,EN$5:INDIRECT(EM$1,TRUE)),"")</f>
      </c>
      <c r="EN29" s="71">
        <f t="shared" si="43"/>
      </c>
      <c r="EO29" s="71">
        <f t="shared" si="21"/>
      </c>
      <c r="EP29" s="104">
        <f ca="1">IF(EO29&lt;&gt;"",RANK(EO29,EO$5:INDIRECT(EP$1,TRUE)),"")</f>
      </c>
      <c r="EQ29" s="51" t="str">
        <f t="shared" si="44"/>
        <v>$ER$29:$FK$29</v>
      </c>
      <c r="ER29" s="71">
        <f t="shared" si="45"/>
        <v>0</v>
      </c>
      <c r="ES29" s="71">
        <f t="shared" si="46"/>
        <v>0</v>
      </c>
      <c r="ET29" s="71">
        <f t="shared" si="47"/>
        <v>0</v>
      </c>
      <c r="EU29" s="71">
        <f t="shared" si="48"/>
        <v>0</v>
      </c>
      <c r="EV29" s="71">
        <f t="shared" si="49"/>
        <v>0</v>
      </c>
      <c r="EW29" s="71">
        <f t="shared" si="50"/>
        <v>0</v>
      </c>
      <c r="EX29" s="71">
        <f t="shared" si="51"/>
        <v>0</v>
      </c>
      <c r="EY29" s="71">
        <f t="shared" si="52"/>
        <v>0</v>
      </c>
      <c r="EZ29" s="71">
        <f t="shared" si="53"/>
        <v>0</v>
      </c>
      <c r="FA29" s="71">
        <f t="shared" si="54"/>
        <v>0</v>
      </c>
      <c r="FB29" s="71">
        <f t="shared" si="55"/>
        <v>0</v>
      </c>
      <c r="FC29" s="71">
        <f t="shared" si="56"/>
        <v>0</v>
      </c>
      <c r="FD29" s="71">
        <f t="shared" si="57"/>
        <v>0</v>
      </c>
      <c r="FE29" s="71">
        <f t="shared" si="58"/>
        <v>0</v>
      </c>
      <c r="FF29" s="71">
        <f t="shared" si="59"/>
        <v>0</v>
      </c>
      <c r="FG29" s="71">
        <f t="shared" si="60"/>
        <v>0</v>
      </c>
      <c r="FH29" s="71">
        <f t="shared" si="61"/>
        <v>0</v>
      </c>
      <c r="FI29" s="71">
        <f t="shared" si="62"/>
        <v>0</v>
      </c>
      <c r="FJ29" s="71">
        <f t="shared" si="63"/>
        <v>0</v>
      </c>
      <c r="FK29" s="71">
        <f t="shared" si="64"/>
        <v>0</v>
      </c>
      <c r="FL29" s="51" t="str">
        <f t="shared" si="65"/>
        <v>$FM$29:$GF$29</v>
      </c>
      <c r="FM29" s="72">
        <f t="shared" si="66"/>
        <v>0</v>
      </c>
      <c r="FN29" s="51">
        <f t="shared" si="67"/>
        <v>0</v>
      </c>
      <c r="FO29" s="51">
        <f t="shared" si="68"/>
        <v>0</v>
      </c>
      <c r="FP29" s="51">
        <f t="shared" si="69"/>
        <v>0</v>
      </c>
      <c r="FQ29" s="51">
        <f t="shared" si="70"/>
        <v>0</v>
      </c>
      <c r="FR29" s="51">
        <f t="shared" si="71"/>
        <v>0</v>
      </c>
      <c r="FS29" s="51">
        <f t="shared" si="72"/>
        <v>0</v>
      </c>
      <c r="FT29" s="51">
        <f t="shared" si="73"/>
        <v>0</v>
      </c>
      <c r="FU29" s="51">
        <f t="shared" si="74"/>
        <v>0</v>
      </c>
      <c r="FV29" s="51">
        <f t="shared" si="75"/>
        <v>0</v>
      </c>
      <c r="FW29" s="51">
        <f t="shared" si="76"/>
        <v>0</v>
      </c>
      <c r="FX29" s="51">
        <f t="shared" si="77"/>
        <v>0</v>
      </c>
      <c r="FY29" s="51">
        <f t="shared" si="78"/>
        <v>0</v>
      </c>
      <c r="FZ29" s="51">
        <f t="shared" si="79"/>
        <v>0</v>
      </c>
      <c r="GA29" s="51">
        <f t="shared" si="80"/>
        <v>0</v>
      </c>
      <c r="GB29" s="51">
        <f t="shared" si="81"/>
        <v>0</v>
      </c>
      <c r="GC29" s="51">
        <f t="shared" si="82"/>
        <v>0</v>
      </c>
      <c r="GD29" s="51">
        <f t="shared" si="83"/>
        <v>0</v>
      </c>
      <c r="GE29" s="51">
        <f t="shared" si="84"/>
        <v>0</v>
      </c>
      <c r="GF29" s="51">
        <f t="shared" si="85"/>
        <v>0</v>
      </c>
      <c r="GG29" s="51" t="str">
        <f t="shared" si="86"/>
        <v>HA29</v>
      </c>
      <c r="GH29" s="71">
        <f>GetDiscardScore($ER29:ER29,GH$1)</f>
        <v>0</v>
      </c>
      <c r="GI29" s="71">
        <f>GetDiscardScore($ER29:ES29,GI$1)</f>
        <v>0</v>
      </c>
      <c r="GJ29" s="71">
        <f>GetDiscardScore($ER29:ET29,GJ$1)</f>
        <v>0</v>
      </c>
      <c r="GK29" s="71">
        <f>GetDiscardScore($ER29:EU29,GK$1)</f>
        <v>0</v>
      </c>
      <c r="GL29" s="71">
        <f>GetDiscardScore($ER29:EV29,GL$1)</f>
        <v>0</v>
      </c>
      <c r="GM29" s="71">
        <f>GetDiscardScore($ER29:EW29,GM$1)</f>
        <v>0</v>
      </c>
      <c r="GN29" s="71">
        <f>GetDiscardScore($ER29:EX29,GN$1)</f>
        <v>0</v>
      </c>
      <c r="GO29" s="71">
        <f>GetDiscardScore($ER29:EY29,GO$1)</f>
        <v>0</v>
      </c>
      <c r="GP29" s="71">
        <f>GetDiscardScore($ER29:EZ29,GP$1)</f>
        <v>0</v>
      </c>
      <c r="GQ29" s="71">
        <f>GetDiscardScore($ER29:FA29,GQ$1)</f>
        <v>0</v>
      </c>
      <c r="GR29" s="71">
        <f>GetDiscardScore($ER29:FB29,GR$1)</f>
        <v>0</v>
      </c>
      <c r="GS29" s="71">
        <f>GetDiscardScore($ER29:FC29,GS$1)</f>
        <v>0</v>
      </c>
      <c r="GT29" s="71">
        <f>GetDiscardScore($ER29:FD29,GT$1)</f>
        <v>0</v>
      </c>
      <c r="GU29" s="71">
        <f>GetDiscardScore($ER29:FE29,GU$1)</f>
        <v>0</v>
      </c>
      <c r="GV29" s="71">
        <f>GetDiscardScore($ER29:FF29,GV$1)</f>
        <v>0</v>
      </c>
      <c r="GW29" s="71">
        <f>GetDiscardScore($ER29:FG29,GW$1)</f>
        <v>0</v>
      </c>
      <c r="GX29" s="71">
        <f>GetDiscardScore($ER29:FH29,GX$1)</f>
        <v>0</v>
      </c>
      <c r="GY29" s="71">
        <f>GetDiscardScore($ER29:FI29,GY$1)</f>
        <v>0</v>
      </c>
      <c r="GZ29" s="71">
        <f>GetDiscardScore($ER29:FJ29,GZ$1)</f>
        <v>0</v>
      </c>
      <c r="HA29" s="71">
        <f>GetDiscardScore($ER29:FK29,HA$1)</f>
        <v>0</v>
      </c>
      <c r="HB29" s="73">
        <f ca="1" t="shared" si="87"/>
      </c>
      <c r="HC29" s="72">
        <f ca="1">IF(HB29&lt;&gt;"",RANK(HB29,HB$5:INDIRECT(HC$1,TRUE),0),"")</f>
      </c>
      <c r="HD29" s="70">
        <f ca="1" t="shared" si="88"/>
      </c>
    </row>
    <row r="30" spans="1:212" s="51" customFormat="1" ht="11.25">
      <c r="A30" s="41">
        <v>26</v>
      </c>
      <c r="B30" s="41">
        <f>IF('Raw Data'!B28&lt;&gt;"",'Raw Data'!B28,"")</f>
      </c>
      <c r="C30" s="51">
        <f>IF('Raw Data'!C28&lt;&gt;"",'Raw Data'!C28,"")</f>
      </c>
      <c r="D30" s="42">
        <f t="shared" si="22"/>
      </c>
      <c r="E30" s="69">
        <f t="shared" si="23"/>
      </c>
      <c r="F30" s="99">
        <f t="shared" si="0"/>
      </c>
      <c r="G30" s="111">
        <f>IF(AND('Raw Data'!D28&lt;&gt;"",'Raw Data'!D28&lt;&gt;0),ROUNDDOWN('Raw Data'!D28,Title!$M$1),"")</f>
      </c>
      <c r="H30" s="109">
        <f>IF(AND('Raw Data'!E28&lt;&gt;"",'Raw Data'!E28&lt;&gt;0),'Raw Data'!E28,"")</f>
      </c>
      <c r="I30" s="97">
        <f>IF(AND(G30&lt;&gt;"",G30&gt;0),IF(Title!$K$1=0,ROUNDDOWN((1000*G$1)/G30,2),ROUND((1000*G$1)/G30,2)),IF(G30="","",0))</f>
      </c>
      <c r="J30" s="51">
        <f ca="1">IF(K30&lt;&gt;0,RANK(K30,K$5:INDIRECT(J$1,TRUE)),"")</f>
      </c>
      <c r="K30" s="71">
        <f t="shared" si="89"/>
        <v>0</v>
      </c>
      <c r="L30" s="71">
        <f t="shared" si="2"/>
      </c>
      <c r="M30" s="104">
        <f ca="1">IF(L30&lt;&gt;"",RANK(L30,L$5:INDIRECT(M$1,TRUE)),"")</f>
      </c>
      <c r="N30" s="111">
        <f>IF(AND('Raw Data'!F28&lt;&gt;"",'Raw Data'!F28&lt;&gt;0),ROUNDDOWN('Raw Data'!F28,Title!$M$1),"")</f>
      </c>
      <c r="O30" s="109">
        <f>IF(AND('Raw Data'!G28&lt;&gt;"",'Raw Data'!G28&lt;&gt;0),'Raw Data'!G28,"")</f>
      </c>
      <c r="P30" s="97">
        <f>IF(AND(N30&gt;0,N30&lt;&gt;""),IF(Title!$K$1=0,ROUNDDOWN((1000*N$1)/N30,2),ROUND((1000*N$1)/N30,2)),IF(N30="","",0))</f>
      </c>
      <c r="Q30" s="51">
        <f ca="1">IF(OR(N30&lt;&gt;"",O30&lt;&gt;""),RANK(R30,R$5:INDIRECT(Q$1,TRUE)),"")</f>
      </c>
      <c r="R30" s="71">
        <f t="shared" si="24"/>
      </c>
      <c r="S30" s="71">
        <f t="shared" si="3"/>
      </c>
      <c r="T30" s="104">
        <f ca="1">IF(S30&lt;&gt;"",RANK(S30,S$5:INDIRECT(T$1,TRUE)),"")</f>
      </c>
      <c r="U30" s="111">
        <f>IF(AND('Raw Data'!H28&lt;&gt;"",'Raw Data'!H28&lt;&gt;0),ROUNDDOWN('Raw Data'!H28,Title!$M$1),"")</f>
      </c>
      <c r="V30" s="109">
        <f>IF(AND('Raw Data'!I28&lt;&gt;"",'Raw Data'!I28&lt;&gt;0),'Raw Data'!I28,"")</f>
      </c>
      <c r="W30" s="97">
        <f>IF(AND(U30&gt;0,U30&lt;&gt;""),IF(Title!$K$1=0,ROUNDDOWN((1000*U$1)/U30,2),ROUND((1000*U$1)/U30,2)),IF(U30="","",0))</f>
      </c>
      <c r="X30" s="51">
        <f ca="1">IF(OR(U30&lt;&gt;"",V30&lt;&gt;""),RANK(Y30,Y$5:INDIRECT(X$1,TRUE)),"")</f>
      </c>
      <c r="Y30" s="71">
        <f t="shared" si="25"/>
      </c>
      <c r="Z30" s="71">
        <f t="shared" si="4"/>
      </c>
      <c r="AA30" s="104">
        <f ca="1">IF(Z30&lt;&gt;"",RANK(Z30,Z$5:INDIRECT(AA$1,TRUE)),"")</f>
      </c>
      <c r="AB30" s="111">
        <f>IF(AND('Raw Data'!J28&lt;&gt;"",'Raw Data'!J28&lt;&gt;0),ROUNDDOWN('Raw Data'!J28,Title!$M$1),"")</f>
      </c>
      <c r="AC30" s="109">
        <f>IF(AND('Raw Data'!K28&lt;&gt;"",'Raw Data'!K28&lt;&gt;0),'Raw Data'!K28,"")</f>
      </c>
      <c r="AD30" s="97">
        <f>IF(AND(AB30&gt;0,AB30&lt;&gt;""),IF(Title!$K$1=0,ROUNDDOWN((1000*AB$1)/AB30,2),ROUND((1000*AB$1)/AB30,2)),IF(AB30="","",0))</f>
      </c>
      <c r="AE30" s="51">
        <f ca="1">IF(OR(AB30&lt;&gt;"",AC30&lt;&gt;""),RANK(AF30,AF$5:INDIRECT(AE$1,TRUE)),"")</f>
      </c>
      <c r="AF30" s="71">
        <f t="shared" si="26"/>
      </c>
      <c r="AG30" s="71">
        <f t="shared" si="5"/>
      </c>
      <c r="AH30" s="104">
        <f ca="1">IF(AG30&lt;&gt;"",RANK(AG30,AG$5:INDIRECT(AH$1,TRUE)),"")</f>
      </c>
      <c r="AI30" s="111">
        <f>IF(AND('Raw Data'!L28&lt;&gt;"",'Raw Data'!L28&lt;&gt;0),ROUNDDOWN('Raw Data'!L28,Title!$M$1),"")</f>
      </c>
      <c r="AJ30" s="109">
        <f>IF(AND('Raw Data'!M28&lt;&gt;"",'Raw Data'!M28&lt;&gt;0),'Raw Data'!M28,"")</f>
      </c>
      <c r="AK30" s="97">
        <f>IF(AND(AI30&gt;0,AI30&lt;&gt;""),IF(Title!$K$1=0,ROUNDDOWN((1000*AI$1)/AI30,2),ROUND((1000*AI$1)/AI30,2)),IF(AI30="","",0))</f>
      </c>
      <c r="AL30" s="51">
        <f ca="1">IF(OR(AI30&lt;&gt;"",AJ30&lt;&gt;""),RANK(AM30,AM$5:INDIRECT(AL$1,TRUE)),"")</f>
      </c>
      <c r="AM30" s="71">
        <f t="shared" si="27"/>
      </c>
      <c r="AN30" s="71">
        <f t="shared" si="6"/>
      </c>
      <c r="AO30" s="104">
        <f ca="1">IF(AN30&lt;&gt;"",RANK(AN30,AN$5:INDIRECT(AO$1,TRUE)),"")</f>
      </c>
      <c r="AP30" s="111">
        <f>IF(AND('Raw Data'!N28&lt;&gt;"",'Raw Data'!N28&lt;&gt;0),ROUNDDOWN('Raw Data'!N28,Title!$M$1),"")</f>
      </c>
      <c r="AQ30" s="109">
        <f>IF(AND('Raw Data'!O28&lt;&gt;"",'Raw Data'!O28&lt;&gt;0),'Raw Data'!O28,"")</f>
      </c>
      <c r="AR30" s="97">
        <f>IF(AND(AP30&gt;0,AP30&lt;&gt;""),IF(Title!$K$1=0,ROUNDDOWN((1000*AP$1)/AP30,2),ROUND((1000*AP$1)/AP30,2)),IF(AP30="","",0))</f>
      </c>
      <c r="AS30" s="51">
        <f ca="1">IF(OR(AP30&lt;&gt;"",AQ30&lt;&gt;""),RANK(AT30,AT$5:INDIRECT(AS$1,TRUE)),"")</f>
      </c>
      <c r="AT30" s="71">
        <f t="shared" si="28"/>
      </c>
      <c r="AU30" s="71">
        <f t="shared" si="7"/>
      </c>
      <c r="AV30" s="104">
        <f ca="1">IF(AU30&lt;&gt;"",RANK(AU30,AU$5:INDIRECT(AV$1,TRUE)),"")</f>
      </c>
      <c r="AW30" s="111">
        <f>IF(AND('Raw Data'!P28&lt;&gt;"",'Raw Data'!P28&lt;&gt;0),ROUNDDOWN('Raw Data'!P28,Title!$M$1),"")</f>
      </c>
      <c r="AX30" s="109">
        <f>IF(AND('Raw Data'!Q28&lt;&gt;"",'Raw Data'!Q28&lt;&gt;0),'Raw Data'!Q28,"")</f>
      </c>
      <c r="AY30" s="97">
        <f>IF(AND(AW30&gt;0,AW30&lt;&gt;""),IF(Title!$K$1=0,ROUNDDOWN((1000*AW$1)/AW30,2),ROUND((1000*AW$1)/AW30,2)),IF(AW30="","",0))</f>
      </c>
      <c r="AZ30" s="51">
        <f ca="1">IF(OR(AW30&lt;&gt;"",AX30&lt;&gt;""),RANK(BA30,BA$5:INDIRECT(AZ$1,TRUE)),"")</f>
      </c>
      <c r="BA30" s="71">
        <f t="shared" si="29"/>
      </c>
      <c r="BB30" s="71">
        <f t="shared" si="8"/>
      </c>
      <c r="BC30" s="104">
        <f ca="1">IF(BB30&lt;&gt;"",RANK(BB30,BB$5:INDIRECT(BC$1,TRUE)),"")</f>
      </c>
      <c r="BD30" s="111">
        <f>IF(AND('Raw Data'!R28&lt;&gt;"",'Raw Data'!R28&lt;&gt;0),ROUNDDOWN('Raw Data'!R28,Title!$M$1),"")</f>
      </c>
      <c r="BE30" s="109">
        <f>IF(AND('Raw Data'!S28&lt;&gt;"",'Raw Data'!S28&lt;&gt;0),'Raw Data'!S28,"")</f>
      </c>
      <c r="BF30" s="97">
        <f>IF(AND(BD30&gt;0,BD30&lt;&gt;""),IF(Title!$K$1=0,ROUNDDOWN((1000*BD$1)/BD30,2),ROUND((1000*BD$1)/BD30,2)),IF(BD30="","",0))</f>
      </c>
      <c r="BG30" s="51">
        <f ca="1">IF(OR(BD30&lt;&gt;"",BE30&lt;&gt;""),RANK(BH30,BH$5:INDIRECT(BG$1,TRUE)),"")</f>
      </c>
      <c r="BH30" s="71">
        <f t="shared" si="30"/>
      </c>
      <c r="BI30" s="71">
        <f t="shared" si="9"/>
      </c>
      <c r="BJ30" s="104">
        <f ca="1">IF(BI30&lt;&gt;"",RANK(BI30,BI$5:INDIRECT(BJ$1,TRUE)),"")</f>
      </c>
      <c r="BK30" s="111">
        <f>IF(AND('Raw Data'!T28&lt;&gt;"",'Raw Data'!T28&lt;&gt;0),ROUNDDOWN('Raw Data'!T28,Title!$M$1),"")</f>
      </c>
      <c r="BL30" s="109">
        <f>IF(AND('Raw Data'!U28&lt;&gt;"",'Raw Data'!U28&lt;&gt;0),'Raw Data'!U28,"")</f>
      </c>
      <c r="BM30" s="97">
        <f t="shared" si="31"/>
      </c>
      <c r="BN30" s="51">
        <f ca="1">IF(OR(BK30&lt;&gt;"",BL30&lt;&gt;""),RANK(BO30,BO$5:INDIRECT(BN$1,TRUE)),"")</f>
      </c>
      <c r="BO30" s="71">
        <f t="shared" si="32"/>
      </c>
      <c r="BP30" s="71">
        <f t="shared" si="10"/>
      </c>
      <c r="BQ30" s="104">
        <f ca="1">IF(BP30&lt;&gt;"",RANK(BP30,BP$5:INDIRECT(BQ$1,TRUE)),"")</f>
      </c>
      <c r="BR30" s="111">
        <f>IF(AND('Raw Data'!V28&lt;&gt;"",'Raw Data'!V28&lt;&gt;0),ROUNDDOWN('Raw Data'!V28,Title!$M$1),"")</f>
      </c>
      <c r="BS30" s="109">
        <f>IF(AND('Raw Data'!W28&lt;&gt;"",'Raw Data'!W28&lt;&gt;0),'Raw Data'!W28,"")</f>
      </c>
      <c r="BT30" s="97">
        <f>IF(AND(BR30&gt;0,BR30&lt;&gt;""),IF(Title!$K$1=0,ROUNDDOWN((1000*BR$1)/BR30,2),ROUND((1000*BR$1)/BR30,2)),IF(BR30="","",0))</f>
      </c>
      <c r="BU30" s="51">
        <f ca="1">IF(OR(BR30&lt;&gt;"",BS30&lt;&gt;""),RANK(BV30,BV$5:INDIRECT(BU$1,TRUE)),"")</f>
      </c>
      <c r="BV30" s="71">
        <f t="shared" si="33"/>
      </c>
      <c r="BW30" s="71">
        <f t="shared" si="11"/>
      </c>
      <c r="BX30" s="104">
        <f ca="1">IF(BW30&lt;&gt;"",RANK(BW30,BW$5:INDIRECT(BX$1,TRUE)),"")</f>
      </c>
      <c r="BY30" s="111">
        <f>IF(AND('Raw Data'!X28&lt;&gt;"",'Raw Data'!X28&lt;&gt;0),ROUNDDOWN('Raw Data'!X28,Title!$M$1),"")</f>
      </c>
      <c r="BZ30" s="109">
        <f>IF(AND('Raw Data'!Y28&lt;&gt;"",'Raw Data'!Y28&lt;&gt;0),'Raw Data'!Y28,"")</f>
      </c>
      <c r="CA30" s="97">
        <f>IF(AND(BY30&gt;0,BY30&lt;&gt;""),IF(Title!$K$1=0,ROUNDDOWN((1000*BY$1)/BY30,2),ROUND((1000*BY$1)/BY30,2)),IF(BY30="","",0))</f>
      </c>
      <c r="CB30" s="51">
        <f ca="1">IF(OR(BY30&lt;&gt;"",BZ30&lt;&gt;""),RANK(CC30,CC$5:INDIRECT(CB$1,TRUE)),"")</f>
      </c>
      <c r="CC30" s="71">
        <f t="shared" si="34"/>
      </c>
      <c r="CD30" s="71">
        <f t="shared" si="12"/>
      </c>
      <c r="CE30" s="104">
        <f ca="1">IF(CD30&lt;&gt;"",RANK(CD30,CD$5:INDIRECT(CE$1,TRUE)),"")</f>
      </c>
      <c r="CF30" s="111">
        <f>IF(AND('Raw Data'!Z28&lt;&gt;"",'Raw Data'!Z28&lt;&gt;0),ROUNDDOWN('Raw Data'!Z28,Title!$M$1),"")</f>
      </c>
      <c r="CG30" s="109">
        <f>IF(AND('Raw Data'!AA28&lt;&gt;"",'Raw Data'!AA28&lt;&gt;0),'Raw Data'!AA28,"")</f>
      </c>
      <c r="CH30" s="97">
        <f>IF(AND(CF30&gt;0,CF30&lt;&gt;""),IF(Title!$K$1=0,ROUNDDOWN((1000*CF$1)/CF30,2),ROUND((1000*CF$1)/CF30,2)),IF(CF30="","",0))</f>
      </c>
      <c r="CI30" s="51">
        <f ca="1">IF(OR(CF30&lt;&gt;"",CG30&lt;&gt;""),RANK(CJ30,CJ$5:INDIRECT(CI$1,TRUE)),"")</f>
      </c>
      <c r="CJ30" s="71">
        <f t="shared" si="35"/>
      </c>
      <c r="CK30" s="71">
        <f t="shared" si="13"/>
      </c>
      <c r="CL30" s="104">
        <f ca="1">IF(CK30&lt;&gt;"",RANK(CK30,CK$5:INDIRECT(CL$1,TRUE)),"")</f>
      </c>
      <c r="CM30" s="111">
        <f>IF(AND('Raw Data'!AB28&lt;&gt;"",'Raw Data'!AB28&lt;&gt;0),ROUNDDOWN('Raw Data'!AB28,Title!$M$1),"")</f>
      </c>
      <c r="CN30" s="109">
        <f>IF(AND('Raw Data'!AC28&lt;&gt;"",'Raw Data'!AC28&lt;&gt;0),'Raw Data'!AC28,"")</f>
      </c>
      <c r="CO30" s="97">
        <f>IF(AND(CM30&gt;0,CM30&lt;&gt;""),IF(Title!$K$1=0,ROUNDDOWN((1000*CM$1)/CM30,2),ROUND((1000*CM$1)/CM30,2)),IF(CM30="","",0))</f>
      </c>
      <c r="CP30" s="51">
        <f ca="1">IF(OR(CM30&lt;&gt;"",CN30&lt;&gt;""),RANK(CQ30,CQ$5:INDIRECT(CP$1,TRUE)),"")</f>
      </c>
      <c r="CQ30" s="71">
        <f t="shared" si="36"/>
      </c>
      <c r="CR30" s="71">
        <f t="shared" si="14"/>
      </c>
      <c r="CS30" s="104">
        <f ca="1">IF(CR30&lt;&gt;"",RANK(CR30,CR$5:INDIRECT(CS$1,TRUE)),"")</f>
      </c>
      <c r="CT30" s="111">
        <f>IF(AND('Raw Data'!AD28&lt;&gt;"",'Raw Data'!AD28&lt;&gt;0),ROUNDDOWN('Raw Data'!AD28,Title!$M$1),"")</f>
      </c>
      <c r="CU30" s="109">
        <f>IF(AND('Raw Data'!AE28&lt;&gt;"",'Raw Data'!AE28&lt;&gt;0),'Raw Data'!AE28,"")</f>
      </c>
      <c r="CV30" s="97">
        <f>IF(AND(CT30&gt;0,CT30&lt;&gt;""),IF(Title!$K$1=0,ROUNDDOWN((1000*CT$1)/CT30,2),ROUND((1000*CT$1)/CT30,2)),IF(CT30="","",0))</f>
      </c>
      <c r="CW30" s="51">
        <f ca="1">IF(OR(CT30&lt;&gt;"",CU30&lt;&gt;""),RANK(CX30,CX$5:INDIRECT(CW$1,TRUE)),"")</f>
      </c>
      <c r="CX30" s="71">
        <f t="shared" si="37"/>
      </c>
      <c r="CY30" s="71">
        <f t="shared" si="15"/>
      </c>
      <c r="CZ30" s="104">
        <f ca="1">IF(CY30&lt;&gt;"",RANK(CY30,CY$5:INDIRECT(CZ$1,TRUE)),"")</f>
      </c>
      <c r="DA30" s="111">
        <f>IF(AND('Raw Data'!AF28&lt;&gt;"",'Raw Data'!AF28&lt;&gt;0),ROUNDDOWN('Raw Data'!AF28,Title!$M$1),"")</f>
      </c>
      <c r="DB30" s="109">
        <f>IF(AND('Raw Data'!AG28&lt;&gt;"",'Raw Data'!AG28&lt;&gt;0),'Raw Data'!AG28,"")</f>
      </c>
      <c r="DC30" s="97">
        <f>IF(AND(DA30&gt;0,DA30&lt;&gt;""),IF(Title!$K$1=0,ROUNDDOWN((1000*DA$1)/DA30,2),ROUND((1000*DA$1)/DA30,2)),IF(DA30="","",0))</f>
      </c>
      <c r="DD30" s="51">
        <f ca="1">IF(OR(DA30&lt;&gt;"",DB30&lt;&gt;""),RANK(DE30,DE$5:INDIRECT(DD$1,TRUE)),"")</f>
      </c>
      <c r="DE30" s="71">
        <f t="shared" si="38"/>
      </c>
      <c r="DF30" s="71">
        <f t="shared" si="16"/>
      </c>
      <c r="DG30" s="104">
        <f ca="1">IF(DF30&lt;&gt;"",RANK(DF30,DF$5:INDIRECT(DG$1,TRUE)),"")</f>
      </c>
      <c r="DH30" s="111">
        <f>IF(AND('Raw Data'!AH28&lt;&gt;"",'Raw Data'!AH28&lt;&gt;0),ROUNDDOWN('Raw Data'!AH28,Title!$M$1),"")</f>
      </c>
      <c r="DI30" s="109">
        <f>IF(AND('Raw Data'!AI28&lt;&gt;"",'Raw Data'!AI28&lt;&gt;0),'Raw Data'!AI28,"")</f>
      </c>
      <c r="DJ30" s="97">
        <f>IF(AND(DH30&gt;0,DH30&lt;&gt;""),IF(Title!$K$1=0,ROUNDDOWN((1000*DH$1)/DH30,2),ROUND((1000*DH$1)/DH30,2)),IF(DH30="","",0))</f>
      </c>
      <c r="DK30" s="51">
        <f ca="1">IF(OR(DH30&lt;&gt;"",DI30&lt;&gt;""),RANK(DL30,DL$5:INDIRECT(DK$1,TRUE)),"")</f>
      </c>
      <c r="DL30" s="71">
        <f t="shared" si="39"/>
      </c>
      <c r="DM30" s="71">
        <f t="shared" si="17"/>
      </c>
      <c r="DN30" s="104">
        <f ca="1">IF(DM30&lt;&gt;"",RANK(DM30,DM$5:INDIRECT(DN$1,TRUE)),"")</f>
      </c>
      <c r="DO30" s="111">
        <f>IF(AND('Raw Data'!AJ28&lt;&gt;"",'Raw Data'!AJ28&lt;&gt;0),ROUNDDOWN('Raw Data'!AJ28,Title!$M$1),"")</f>
      </c>
      <c r="DP30" s="109">
        <f>IF(AND('Raw Data'!AK28&lt;&gt;"",'Raw Data'!AK28&lt;&gt;0),'Raw Data'!AK28,"")</f>
      </c>
      <c r="DQ30" s="97">
        <f>IF(AND(DO30&gt;0,DO30&lt;&gt;""),IF(Title!$K$1=0,ROUNDDOWN((1000*DO$1)/DO30,2),ROUND((1000*DO$1)/DO30,2)),IF(DO30="","",0))</f>
      </c>
      <c r="DR30" s="51">
        <f ca="1">IF(OR(DO30&lt;&gt;"",DP30&lt;&gt;""),RANK(DS30,DS$5:INDIRECT(DR$1,TRUE)),"")</f>
      </c>
      <c r="DS30" s="71">
        <f t="shared" si="40"/>
      </c>
      <c r="DT30" s="71">
        <f t="shared" si="18"/>
      </c>
      <c r="DU30" s="104">
        <f ca="1">IF(DT30&lt;&gt;"",RANK(DT30,DT$5:INDIRECT(DU$1,TRUE)),"")</f>
      </c>
      <c r="DV30" s="111">
        <f>IF(AND('Raw Data'!AL28&lt;&gt;"",'Raw Data'!AL28&lt;&gt;0),ROUNDDOWN('Raw Data'!AL28,Title!$M$1),"")</f>
      </c>
      <c r="DW30" s="109">
        <f>IF(AND('Raw Data'!AM28&lt;&gt;"",'Raw Data'!AM28&lt;&gt;0),'Raw Data'!AM28,"")</f>
      </c>
      <c r="DX30" s="97">
        <f>IF(AND(DV30&gt;0,DV30&lt;&gt;""),IF(Title!$K$1=0,ROUNDDOWN((1000*DV$1)/DV30,2),ROUND((1000*DV$1)/DV30,2)),IF(DV30="","",0))</f>
      </c>
      <c r="DY30" s="51">
        <f ca="1">IF(OR(DV30&lt;&gt;"",DW30&lt;&gt;""),RANK(DZ30,DZ$5:INDIRECT(DY$1,TRUE)),"")</f>
      </c>
      <c r="DZ30" s="71">
        <f t="shared" si="41"/>
      </c>
      <c r="EA30" s="71">
        <f t="shared" si="19"/>
      </c>
      <c r="EB30" s="104">
        <f ca="1">IF(EA30&lt;&gt;"",RANK(EA30,EA$5:INDIRECT(EB$1,TRUE)),"")</f>
      </c>
      <c r="EC30" s="111">
        <f>IF(AND('Raw Data'!AN28&lt;&gt;"",'Raw Data'!AN28&lt;&gt;0),ROUNDDOWN('Raw Data'!AN28,Title!$M$1),"")</f>
      </c>
      <c r="ED30" s="109">
        <f>IF(AND('Raw Data'!AO28&lt;&gt;"",'Raw Data'!AO28&lt;&gt;0),'Raw Data'!AO28,"")</f>
      </c>
      <c r="EE30" s="97">
        <f>IF(AND(EC30&gt;0,EC30&lt;&gt;""),IF(Title!$K$1=0,ROUNDDOWN((1000*EC$1)/EC30,2),ROUND((1000*EC$1)/EC30,2)),IF(EC30="","",0))</f>
      </c>
      <c r="EF30" s="51">
        <f ca="1">IF(OR(EC30&lt;&gt;"",ED30&lt;&gt;""),RANK(EG30,EG$5:INDIRECT(EF$1,TRUE)),"")</f>
      </c>
      <c r="EG30" s="71">
        <f t="shared" si="42"/>
      </c>
      <c r="EH30" s="71">
        <f t="shared" si="20"/>
      </c>
      <c r="EI30" s="104">
        <f ca="1">IF(EH30&lt;&gt;"",RANK(EH30,EH$5:INDIRECT(EI$1,TRUE)),"")</f>
      </c>
      <c r="EJ30" s="111">
        <f>IF(AND('Raw Data'!AP28&lt;&gt;"",'Raw Data'!AP28&lt;&gt;0),ROUNDDOWN('Raw Data'!AP28,Title!$M$1),"")</f>
      </c>
      <c r="EK30" s="106">
        <f>IF(AND('Raw Data'!AQ28&lt;&gt;"",'Raw Data'!AQ28&lt;&gt;0),'Raw Data'!AQ28,"")</f>
      </c>
      <c r="EL30" s="97">
        <f>IF(AND(EJ30&gt;0,EJ30&lt;&gt;""),IF(Title!$K$1=0,ROUNDDOWN((1000*EJ$1)/EJ30,2),ROUND((1000*EJ$1)/EJ30,2)),IF(EJ30="","",0))</f>
      </c>
      <c r="EM30" s="51">
        <f ca="1">IF(OR(EJ30&lt;&gt;"",EK30&lt;&gt;""),RANK(EN30,EN$5:INDIRECT(EM$1,TRUE)),"")</f>
      </c>
      <c r="EN30" s="71">
        <f t="shared" si="43"/>
      </c>
      <c r="EO30" s="71">
        <f t="shared" si="21"/>
      </c>
      <c r="EP30" s="104">
        <f ca="1">IF(EO30&lt;&gt;"",RANK(EO30,EO$5:INDIRECT(EP$1,TRUE)),"")</f>
      </c>
      <c r="EQ30" s="51" t="str">
        <f t="shared" si="44"/>
        <v>$ER$30:$FK$30</v>
      </c>
      <c r="ER30" s="71">
        <f t="shared" si="45"/>
        <v>0</v>
      </c>
      <c r="ES30" s="71">
        <f t="shared" si="46"/>
        <v>0</v>
      </c>
      <c r="ET30" s="71">
        <f t="shared" si="47"/>
        <v>0</v>
      </c>
      <c r="EU30" s="71">
        <f t="shared" si="48"/>
        <v>0</v>
      </c>
      <c r="EV30" s="71">
        <f t="shared" si="49"/>
        <v>0</v>
      </c>
      <c r="EW30" s="71">
        <f t="shared" si="50"/>
        <v>0</v>
      </c>
      <c r="EX30" s="71">
        <f t="shared" si="51"/>
        <v>0</v>
      </c>
      <c r="EY30" s="71">
        <f t="shared" si="52"/>
        <v>0</v>
      </c>
      <c r="EZ30" s="71">
        <f t="shared" si="53"/>
        <v>0</v>
      </c>
      <c r="FA30" s="71">
        <f t="shared" si="54"/>
        <v>0</v>
      </c>
      <c r="FB30" s="71">
        <f t="shared" si="55"/>
        <v>0</v>
      </c>
      <c r="FC30" s="71">
        <f t="shared" si="56"/>
        <v>0</v>
      </c>
      <c r="FD30" s="71">
        <f t="shared" si="57"/>
        <v>0</v>
      </c>
      <c r="FE30" s="71">
        <f t="shared" si="58"/>
        <v>0</v>
      </c>
      <c r="FF30" s="71">
        <f t="shared" si="59"/>
        <v>0</v>
      </c>
      <c r="FG30" s="71">
        <f t="shared" si="60"/>
        <v>0</v>
      </c>
      <c r="FH30" s="71">
        <f t="shared" si="61"/>
        <v>0</v>
      </c>
      <c r="FI30" s="71">
        <f t="shared" si="62"/>
        <v>0</v>
      </c>
      <c r="FJ30" s="71">
        <f t="shared" si="63"/>
        <v>0</v>
      </c>
      <c r="FK30" s="71">
        <f t="shared" si="64"/>
        <v>0</v>
      </c>
      <c r="FL30" s="51" t="str">
        <f t="shared" si="65"/>
        <v>$FM$30:$GF$30</v>
      </c>
      <c r="FM30" s="72">
        <f t="shared" si="66"/>
        <v>0</v>
      </c>
      <c r="FN30" s="51">
        <f t="shared" si="67"/>
        <v>0</v>
      </c>
      <c r="FO30" s="51">
        <f t="shared" si="68"/>
        <v>0</v>
      </c>
      <c r="FP30" s="51">
        <f t="shared" si="69"/>
        <v>0</v>
      </c>
      <c r="FQ30" s="51">
        <f t="shared" si="70"/>
        <v>0</v>
      </c>
      <c r="FR30" s="51">
        <f t="shared" si="71"/>
        <v>0</v>
      </c>
      <c r="FS30" s="51">
        <f t="shared" si="72"/>
        <v>0</v>
      </c>
      <c r="FT30" s="51">
        <f t="shared" si="73"/>
        <v>0</v>
      </c>
      <c r="FU30" s="51">
        <f t="shared" si="74"/>
        <v>0</v>
      </c>
      <c r="FV30" s="51">
        <f t="shared" si="75"/>
        <v>0</v>
      </c>
      <c r="FW30" s="51">
        <f t="shared" si="76"/>
        <v>0</v>
      </c>
      <c r="FX30" s="51">
        <f t="shared" si="77"/>
        <v>0</v>
      </c>
      <c r="FY30" s="51">
        <f t="shared" si="78"/>
        <v>0</v>
      </c>
      <c r="FZ30" s="51">
        <f t="shared" si="79"/>
        <v>0</v>
      </c>
      <c r="GA30" s="51">
        <f t="shared" si="80"/>
        <v>0</v>
      </c>
      <c r="GB30" s="51">
        <f t="shared" si="81"/>
        <v>0</v>
      </c>
      <c r="GC30" s="51">
        <f t="shared" si="82"/>
        <v>0</v>
      </c>
      <c r="GD30" s="51">
        <f t="shared" si="83"/>
        <v>0</v>
      </c>
      <c r="GE30" s="51">
        <f t="shared" si="84"/>
        <v>0</v>
      </c>
      <c r="GF30" s="51">
        <f t="shared" si="85"/>
        <v>0</v>
      </c>
      <c r="GG30" s="51" t="str">
        <f t="shared" si="86"/>
        <v>HA30</v>
      </c>
      <c r="GH30" s="71">
        <f>GetDiscardScore($ER30:ER30,GH$1)</f>
        <v>0</v>
      </c>
      <c r="GI30" s="71">
        <f>GetDiscardScore($ER30:ES30,GI$1)</f>
        <v>0</v>
      </c>
      <c r="GJ30" s="71">
        <f>GetDiscardScore($ER30:ET30,GJ$1)</f>
        <v>0</v>
      </c>
      <c r="GK30" s="71">
        <f>GetDiscardScore($ER30:EU30,GK$1)</f>
        <v>0</v>
      </c>
      <c r="GL30" s="71">
        <f>GetDiscardScore($ER30:EV30,GL$1)</f>
        <v>0</v>
      </c>
      <c r="GM30" s="71">
        <f>GetDiscardScore($ER30:EW30,GM$1)</f>
        <v>0</v>
      </c>
      <c r="GN30" s="71">
        <f>GetDiscardScore($ER30:EX30,GN$1)</f>
        <v>0</v>
      </c>
      <c r="GO30" s="71">
        <f>GetDiscardScore($ER30:EY30,GO$1)</f>
        <v>0</v>
      </c>
      <c r="GP30" s="71">
        <f>GetDiscardScore($ER30:EZ30,GP$1)</f>
        <v>0</v>
      </c>
      <c r="GQ30" s="71">
        <f>GetDiscardScore($ER30:FA30,GQ$1)</f>
        <v>0</v>
      </c>
      <c r="GR30" s="71">
        <f>GetDiscardScore($ER30:FB30,GR$1)</f>
        <v>0</v>
      </c>
      <c r="GS30" s="71">
        <f>GetDiscardScore($ER30:FC30,GS$1)</f>
        <v>0</v>
      </c>
      <c r="GT30" s="71">
        <f>GetDiscardScore($ER30:FD30,GT$1)</f>
        <v>0</v>
      </c>
      <c r="GU30" s="71">
        <f>GetDiscardScore($ER30:FE30,GU$1)</f>
        <v>0</v>
      </c>
      <c r="GV30" s="71">
        <f>GetDiscardScore($ER30:FF30,GV$1)</f>
        <v>0</v>
      </c>
      <c r="GW30" s="71">
        <f>GetDiscardScore($ER30:FG30,GW$1)</f>
        <v>0</v>
      </c>
      <c r="GX30" s="71">
        <f>GetDiscardScore($ER30:FH30,GX$1)</f>
        <v>0</v>
      </c>
      <c r="GY30" s="71">
        <f>GetDiscardScore($ER30:FI30,GY$1)</f>
        <v>0</v>
      </c>
      <c r="GZ30" s="71">
        <f>GetDiscardScore($ER30:FJ30,GZ$1)</f>
        <v>0</v>
      </c>
      <c r="HA30" s="71">
        <f>GetDiscardScore($ER30:FK30,HA$1)</f>
        <v>0</v>
      </c>
      <c r="HB30" s="73">
        <f ca="1" t="shared" si="87"/>
      </c>
      <c r="HC30" s="72">
        <f ca="1">IF(HB30&lt;&gt;"",RANK(HB30,HB$5:INDIRECT(HC$1,TRUE),0),"")</f>
      </c>
      <c r="HD30" s="70">
        <f ca="1" t="shared" si="88"/>
      </c>
    </row>
    <row r="31" spans="1:212" s="51" customFormat="1" ht="11.25">
      <c r="A31" s="41">
        <v>27</v>
      </c>
      <c r="B31" s="41">
        <f>IF('Raw Data'!B29&lt;&gt;"",'Raw Data'!B29,"")</f>
      </c>
      <c r="C31" s="51">
        <f>IF('Raw Data'!C29&lt;&gt;"",'Raw Data'!C29,"")</f>
      </c>
      <c r="D31" s="42">
        <f t="shared" si="22"/>
      </c>
      <c r="E31" s="69">
        <f t="shared" si="23"/>
      </c>
      <c r="F31" s="99">
        <f t="shared" si="0"/>
      </c>
      <c r="G31" s="111">
        <f>IF(AND('Raw Data'!D29&lt;&gt;"",'Raw Data'!D29&lt;&gt;0),ROUNDDOWN('Raw Data'!D29,Title!$M$1),"")</f>
      </c>
      <c r="H31" s="109">
        <f>IF(AND('Raw Data'!E29&lt;&gt;"",'Raw Data'!E29&lt;&gt;0),'Raw Data'!E29,"")</f>
      </c>
      <c r="I31" s="97">
        <f>IF(AND(G31&lt;&gt;"",G31&gt;0),IF(Title!$K$1=0,ROUNDDOWN((1000*G$1)/G31,2),ROUND((1000*G$1)/G31,2)),IF(G31="","",0))</f>
      </c>
      <c r="J31" s="51">
        <f ca="1">IF(K31&lt;&gt;0,RANK(K31,K$5:INDIRECT(J$1,TRUE)),"")</f>
      </c>
      <c r="K31" s="71">
        <f t="shared" si="89"/>
        <v>0</v>
      </c>
      <c r="L31" s="71">
        <f t="shared" si="2"/>
      </c>
      <c r="M31" s="104">
        <f ca="1">IF(L31&lt;&gt;"",RANK(L31,L$5:INDIRECT(M$1,TRUE)),"")</f>
      </c>
      <c r="N31" s="111">
        <f>IF(AND('Raw Data'!F29&lt;&gt;"",'Raw Data'!F29&lt;&gt;0),ROUNDDOWN('Raw Data'!F29,Title!$M$1),"")</f>
      </c>
      <c r="O31" s="109">
        <f>IF(AND('Raw Data'!G29&lt;&gt;"",'Raw Data'!G29&lt;&gt;0),'Raw Data'!G29,"")</f>
      </c>
      <c r="P31" s="97">
        <f>IF(AND(N31&gt;0,N31&lt;&gt;""),IF(Title!$K$1=0,ROUNDDOWN((1000*N$1)/N31,2),ROUND((1000*N$1)/N31,2)),IF(N31="","",0))</f>
      </c>
      <c r="Q31" s="51">
        <f ca="1">IF(OR(N31&lt;&gt;"",O31&lt;&gt;""),RANK(R31,R$5:INDIRECT(Q$1,TRUE)),"")</f>
      </c>
      <c r="R31" s="71">
        <f t="shared" si="24"/>
      </c>
      <c r="S31" s="71">
        <f t="shared" si="3"/>
      </c>
      <c r="T31" s="104">
        <f ca="1">IF(S31&lt;&gt;"",RANK(S31,S$5:INDIRECT(T$1,TRUE)),"")</f>
      </c>
      <c r="U31" s="111">
        <f>IF(AND('Raw Data'!H29&lt;&gt;"",'Raw Data'!H29&lt;&gt;0),ROUNDDOWN('Raw Data'!H29,Title!$M$1),"")</f>
      </c>
      <c r="V31" s="109">
        <f>IF(AND('Raw Data'!I29&lt;&gt;"",'Raw Data'!I29&lt;&gt;0),'Raw Data'!I29,"")</f>
      </c>
      <c r="W31" s="97">
        <f>IF(AND(U31&gt;0,U31&lt;&gt;""),IF(Title!$K$1=0,ROUNDDOWN((1000*U$1)/U31,2),ROUND((1000*U$1)/U31,2)),IF(U31="","",0))</f>
      </c>
      <c r="X31" s="51">
        <f ca="1">IF(OR(U31&lt;&gt;"",V31&lt;&gt;""),RANK(Y31,Y$5:INDIRECT(X$1,TRUE)),"")</f>
      </c>
      <c r="Y31" s="71">
        <f t="shared" si="25"/>
      </c>
      <c r="Z31" s="71">
        <f t="shared" si="4"/>
      </c>
      <c r="AA31" s="104">
        <f ca="1">IF(Z31&lt;&gt;"",RANK(Z31,Z$5:INDIRECT(AA$1,TRUE)),"")</f>
      </c>
      <c r="AB31" s="111">
        <f>IF(AND('Raw Data'!J29&lt;&gt;"",'Raw Data'!J29&lt;&gt;0),ROUNDDOWN('Raw Data'!J29,Title!$M$1),"")</f>
      </c>
      <c r="AC31" s="109">
        <f>IF(AND('Raw Data'!K29&lt;&gt;"",'Raw Data'!K29&lt;&gt;0),'Raw Data'!K29,"")</f>
      </c>
      <c r="AD31" s="97">
        <f>IF(AND(AB31&gt;0,AB31&lt;&gt;""),IF(Title!$K$1=0,ROUNDDOWN((1000*AB$1)/AB31,2),ROUND((1000*AB$1)/AB31,2)),IF(AB31="","",0))</f>
      </c>
      <c r="AE31" s="51">
        <f ca="1">IF(OR(AB31&lt;&gt;"",AC31&lt;&gt;""),RANK(AF31,AF$5:INDIRECT(AE$1,TRUE)),"")</f>
      </c>
      <c r="AF31" s="71">
        <f t="shared" si="26"/>
      </c>
      <c r="AG31" s="71">
        <f t="shared" si="5"/>
      </c>
      <c r="AH31" s="104">
        <f ca="1">IF(AG31&lt;&gt;"",RANK(AG31,AG$5:INDIRECT(AH$1,TRUE)),"")</f>
      </c>
      <c r="AI31" s="111">
        <f>IF(AND('Raw Data'!L29&lt;&gt;"",'Raw Data'!L29&lt;&gt;0),ROUNDDOWN('Raw Data'!L29,Title!$M$1),"")</f>
      </c>
      <c r="AJ31" s="109">
        <f>IF(AND('Raw Data'!M29&lt;&gt;"",'Raw Data'!M29&lt;&gt;0),'Raw Data'!M29,"")</f>
      </c>
      <c r="AK31" s="97">
        <f>IF(AND(AI31&gt;0,AI31&lt;&gt;""),IF(Title!$K$1=0,ROUNDDOWN((1000*AI$1)/AI31,2),ROUND((1000*AI$1)/AI31,2)),IF(AI31="","",0))</f>
      </c>
      <c r="AL31" s="51">
        <f ca="1">IF(OR(AI31&lt;&gt;"",AJ31&lt;&gt;""),RANK(AM31,AM$5:INDIRECT(AL$1,TRUE)),"")</f>
      </c>
      <c r="AM31" s="71">
        <f t="shared" si="27"/>
      </c>
      <c r="AN31" s="71">
        <f t="shared" si="6"/>
      </c>
      <c r="AO31" s="104">
        <f ca="1">IF(AN31&lt;&gt;"",RANK(AN31,AN$5:INDIRECT(AO$1,TRUE)),"")</f>
      </c>
      <c r="AP31" s="111">
        <f>IF(AND('Raw Data'!N29&lt;&gt;"",'Raw Data'!N29&lt;&gt;0),ROUNDDOWN('Raw Data'!N29,Title!$M$1),"")</f>
      </c>
      <c r="AQ31" s="109">
        <f>IF(AND('Raw Data'!O29&lt;&gt;"",'Raw Data'!O29&lt;&gt;0),'Raw Data'!O29,"")</f>
      </c>
      <c r="AR31" s="97">
        <f>IF(AND(AP31&gt;0,AP31&lt;&gt;""),IF(Title!$K$1=0,ROUNDDOWN((1000*AP$1)/AP31,2),ROUND((1000*AP$1)/AP31,2)),IF(AP31="","",0))</f>
      </c>
      <c r="AS31" s="51">
        <f ca="1">IF(OR(AP31&lt;&gt;"",AQ31&lt;&gt;""),RANK(AT31,AT$5:INDIRECT(AS$1,TRUE)),"")</f>
      </c>
      <c r="AT31" s="71">
        <f t="shared" si="28"/>
      </c>
      <c r="AU31" s="71">
        <f t="shared" si="7"/>
      </c>
      <c r="AV31" s="104">
        <f ca="1">IF(AU31&lt;&gt;"",RANK(AU31,AU$5:INDIRECT(AV$1,TRUE)),"")</f>
      </c>
      <c r="AW31" s="111">
        <f>IF(AND('Raw Data'!P29&lt;&gt;"",'Raw Data'!P29&lt;&gt;0),ROUNDDOWN('Raw Data'!P29,Title!$M$1),"")</f>
      </c>
      <c r="AX31" s="109">
        <f>IF(AND('Raw Data'!Q29&lt;&gt;"",'Raw Data'!Q29&lt;&gt;0),'Raw Data'!Q29,"")</f>
      </c>
      <c r="AY31" s="97">
        <f>IF(AND(AW31&gt;0,AW31&lt;&gt;""),IF(Title!$K$1=0,ROUNDDOWN((1000*AW$1)/AW31,2),ROUND((1000*AW$1)/AW31,2)),IF(AW31="","",0))</f>
      </c>
      <c r="AZ31" s="51">
        <f ca="1">IF(OR(AW31&lt;&gt;"",AX31&lt;&gt;""),RANK(BA31,BA$5:INDIRECT(AZ$1,TRUE)),"")</f>
      </c>
      <c r="BA31" s="71">
        <f t="shared" si="29"/>
      </c>
      <c r="BB31" s="71">
        <f t="shared" si="8"/>
      </c>
      <c r="BC31" s="104">
        <f ca="1">IF(BB31&lt;&gt;"",RANK(BB31,BB$5:INDIRECT(BC$1,TRUE)),"")</f>
      </c>
      <c r="BD31" s="111">
        <f>IF(AND('Raw Data'!R29&lt;&gt;"",'Raw Data'!R29&lt;&gt;0),ROUNDDOWN('Raw Data'!R29,Title!$M$1),"")</f>
      </c>
      <c r="BE31" s="109">
        <f>IF(AND('Raw Data'!S29&lt;&gt;"",'Raw Data'!S29&lt;&gt;0),'Raw Data'!S29,"")</f>
      </c>
      <c r="BF31" s="97">
        <f>IF(AND(BD31&gt;0,BD31&lt;&gt;""),IF(Title!$K$1=0,ROUNDDOWN((1000*BD$1)/BD31,2),ROUND((1000*BD$1)/BD31,2)),IF(BD31="","",0))</f>
      </c>
      <c r="BG31" s="51">
        <f ca="1">IF(OR(BD31&lt;&gt;"",BE31&lt;&gt;""),RANK(BH31,BH$5:INDIRECT(BG$1,TRUE)),"")</f>
      </c>
      <c r="BH31" s="71">
        <f t="shared" si="30"/>
      </c>
      <c r="BI31" s="71">
        <f t="shared" si="9"/>
      </c>
      <c r="BJ31" s="104">
        <f ca="1">IF(BI31&lt;&gt;"",RANK(BI31,BI$5:INDIRECT(BJ$1,TRUE)),"")</f>
      </c>
      <c r="BK31" s="111">
        <f>IF(AND('Raw Data'!T29&lt;&gt;"",'Raw Data'!T29&lt;&gt;0),ROUNDDOWN('Raw Data'!T29,Title!$M$1),"")</f>
      </c>
      <c r="BL31" s="109">
        <f>IF(AND('Raw Data'!U29&lt;&gt;"",'Raw Data'!U29&lt;&gt;0),'Raw Data'!U29,"")</f>
      </c>
      <c r="BM31" s="97">
        <f t="shared" si="31"/>
      </c>
      <c r="BN31" s="51">
        <f ca="1">IF(OR(BK31&lt;&gt;"",BL31&lt;&gt;""),RANK(BO31,BO$5:INDIRECT(BN$1,TRUE)),"")</f>
      </c>
      <c r="BO31" s="71">
        <f t="shared" si="32"/>
      </c>
      <c r="BP31" s="71">
        <f t="shared" si="10"/>
      </c>
      <c r="BQ31" s="104">
        <f ca="1">IF(BP31&lt;&gt;"",RANK(BP31,BP$5:INDIRECT(BQ$1,TRUE)),"")</f>
      </c>
      <c r="BR31" s="111">
        <f>IF(AND('Raw Data'!V29&lt;&gt;"",'Raw Data'!V29&lt;&gt;0),ROUNDDOWN('Raw Data'!V29,Title!$M$1),"")</f>
      </c>
      <c r="BS31" s="109">
        <f>IF(AND('Raw Data'!W29&lt;&gt;"",'Raw Data'!W29&lt;&gt;0),'Raw Data'!W29,"")</f>
      </c>
      <c r="BT31" s="97">
        <f>IF(AND(BR31&gt;0,BR31&lt;&gt;""),IF(Title!$K$1=0,ROUNDDOWN((1000*BR$1)/BR31,2),ROUND((1000*BR$1)/BR31,2)),IF(BR31="","",0))</f>
      </c>
      <c r="BU31" s="51">
        <f ca="1">IF(OR(BR31&lt;&gt;"",BS31&lt;&gt;""),RANK(BV31,BV$5:INDIRECT(BU$1,TRUE)),"")</f>
      </c>
      <c r="BV31" s="71">
        <f t="shared" si="33"/>
      </c>
      <c r="BW31" s="71">
        <f t="shared" si="11"/>
      </c>
      <c r="BX31" s="104">
        <f ca="1">IF(BW31&lt;&gt;"",RANK(BW31,BW$5:INDIRECT(BX$1,TRUE)),"")</f>
      </c>
      <c r="BY31" s="111">
        <f>IF(AND('Raw Data'!X29&lt;&gt;"",'Raw Data'!X29&lt;&gt;0),ROUNDDOWN('Raw Data'!X29,Title!$M$1),"")</f>
      </c>
      <c r="BZ31" s="109">
        <f>IF(AND('Raw Data'!Y29&lt;&gt;"",'Raw Data'!Y29&lt;&gt;0),'Raw Data'!Y29,"")</f>
      </c>
      <c r="CA31" s="97">
        <f>IF(AND(BY31&gt;0,BY31&lt;&gt;""),IF(Title!$K$1=0,ROUNDDOWN((1000*BY$1)/BY31,2),ROUND((1000*BY$1)/BY31,2)),IF(BY31="","",0))</f>
      </c>
      <c r="CB31" s="51">
        <f ca="1">IF(OR(BY31&lt;&gt;"",BZ31&lt;&gt;""),RANK(CC31,CC$5:INDIRECT(CB$1,TRUE)),"")</f>
      </c>
      <c r="CC31" s="71">
        <f t="shared" si="34"/>
      </c>
      <c r="CD31" s="71">
        <f t="shared" si="12"/>
      </c>
      <c r="CE31" s="104">
        <f ca="1">IF(CD31&lt;&gt;"",RANK(CD31,CD$5:INDIRECT(CE$1,TRUE)),"")</f>
      </c>
      <c r="CF31" s="111">
        <f>IF(AND('Raw Data'!Z29&lt;&gt;"",'Raw Data'!Z29&lt;&gt;0),ROUNDDOWN('Raw Data'!Z29,Title!$M$1),"")</f>
      </c>
      <c r="CG31" s="109">
        <f>IF(AND('Raw Data'!AA29&lt;&gt;"",'Raw Data'!AA29&lt;&gt;0),'Raw Data'!AA29,"")</f>
      </c>
      <c r="CH31" s="97">
        <f>IF(AND(CF31&gt;0,CF31&lt;&gt;""),IF(Title!$K$1=0,ROUNDDOWN((1000*CF$1)/CF31,2),ROUND((1000*CF$1)/CF31,2)),IF(CF31="","",0))</f>
      </c>
      <c r="CI31" s="51">
        <f ca="1">IF(OR(CF31&lt;&gt;"",CG31&lt;&gt;""),RANK(CJ31,CJ$5:INDIRECT(CI$1,TRUE)),"")</f>
      </c>
      <c r="CJ31" s="71">
        <f t="shared" si="35"/>
      </c>
      <c r="CK31" s="71">
        <f t="shared" si="13"/>
      </c>
      <c r="CL31" s="104">
        <f ca="1">IF(CK31&lt;&gt;"",RANK(CK31,CK$5:INDIRECT(CL$1,TRUE)),"")</f>
      </c>
      <c r="CM31" s="111">
        <f>IF(AND('Raw Data'!AB29&lt;&gt;"",'Raw Data'!AB29&lt;&gt;0),ROUNDDOWN('Raw Data'!AB29,Title!$M$1),"")</f>
      </c>
      <c r="CN31" s="109">
        <f>IF(AND('Raw Data'!AC29&lt;&gt;"",'Raw Data'!AC29&lt;&gt;0),'Raw Data'!AC29,"")</f>
      </c>
      <c r="CO31" s="97">
        <f>IF(AND(CM31&gt;0,CM31&lt;&gt;""),IF(Title!$K$1=0,ROUNDDOWN((1000*CM$1)/CM31,2),ROUND((1000*CM$1)/CM31,2)),IF(CM31="","",0))</f>
      </c>
      <c r="CP31" s="51">
        <f ca="1">IF(OR(CM31&lt;&gt;"",CN31&lt;&gt;""),RANK(CQ31,CQ$5:INDIRECT(CP$1,TRUE)),"")</f>
      </c>
      <c r="CQ31" s="71">
        <f t="shared" si="36"/>
      </c>
      <c r="CR31" s="71">
        <f t="shared" si="14"/>
      </c>
      <c r="CS31" s="104">
        <f ca="1">IF(CR31&lt;&gt;"",RANK(CR31,CR$5:INDIRECT(CS$1,TRUE)),"")</f>
      </c>
      <c r="CT31" s="111">
        <f>IF(AND('Raw Data'!AD29&lt;&gt;"",'Raw Data'!AD29&lt;&gt;0),ROUNDDOWN('Raw Data'!AD29,Title!$M$1),"")</f>
      </c>
      <c r="CU31" s="109">
        <f>IF(AND('Raw Data'!AE29&lt;&gt;"",'Raw Data'!AE29&lt;&gt;0),'Raw Data'!AE29,"")</f>
      </c>
      <c r="CV31" s="97">
        <f>IF(AND(CT31&gt;0,CT31&lt;&gt;""),IF(Title!$K$1=0,ROUNDDOWN((1000*CT$1)/CT31,2),ROUND((1000*CT$1)/CT31,2)),IF(CT31="","",0))</f>
      </c>
      <c r="CW31" s="51">
        <f ca="1">IF(OR(CT31&lt;&gt;"",CU31&lt;&gt;""),RANK(CX31,CX$5:INDIRECT(CW$1,TRUE)),"")</f>
      </c>
      <c r="CX31" s="71">
        <f t="shared" si="37"/>
      </c>
      <c r="CY31" s="71">
        <f t="shared" si="15"/>
      </c>
      <c r="CZ31" s="104">
        <f ca="1">IF(CY31&lt;&gt;"",RANK(CY31,CY$5:INDIRECT(CZ$1,TRUE)),"")</f>
      </c>
      <c r="DA31" s="111">
        <f>IF(AND('Raw Data'!AF29&lt;&gt;"",'Raw Data'!AF29&lt;&gt;0),ROUNDDOWN('Raw Data'!AF29,Title!$M$1),"")</f>
      </c>
      <c r="DB31" s="109">
        <f>IF(AND('Raw Data'!AG29&lt;&gt;"",'Raw Data'!AG29&lt;&gt;0),'Raw Data'!AG29,"")</f>
      </c>
      <c r="DC31" s="97">
        <f>IF(AND(DA31&gt;0,DA31&lt;&gt;""),IF(Title!$K$1=0,ROUNDDOWN((1000*DA$1)/DA31,2),ROUND((1000*DA$1)/DA31,2)),IF(DA31="","",0))</f>
      </c>
      <c r="DD31" s="51">
        <f ca="1">IF(OR(DA31&lt;&gt;"",DB31&lt;&gt;""),RANK(DE31,DE$5:INDIRECT(DD$1,TRUE)),"")</f>
      </c>
      <c r="DE31" s="71">
        <f t="shared" si="38"/>
      </c>
      <c r="DF31" s="71">
        <f t="shared" si="16"/>
      </c>
      <c r="DG31" s="104">
        <f ca="1">IF(DF31&lt;&gt;"",RANK(DF31,DF$5:INDIRECT(DG$1,TRUE)),"")</f>
      </c>
      <c r="DH31" s="111">
        <f>IF(AND('Raw Data'!AH29&lt;&gt;"",'Raw Data'!AH29&lt;&gt;0),ROUNDDOWN('Raw Data'!AH29,Title!$M$1),"")</f>
      </c>
      <c r="DI31" s="109">
        <f>IF(AND('Raw Data'!AI29&lt;&gt;"",'Raw Data'!AI29&lt;&gt;0),'Raw Data'!AI29,"")</f>
      </c>
      <c r="DJ31" s="97">
        <f>IF(AND(DH31&gt;0,DH31&lt;&gt;""),IF(Title!$K$1=0,ROUNDDOWN((1000*DH$1)/DH31,2),ROUND((1000*DH$1)/DH31,2)),IF(DH31="","",0))</f>
      </c>
      <c r="DK31" s="51">
        <f ca="1">IF(OR(DH31&lt;&gt;"",DI31&lt;&gt;""),RANK(DL31,DL$5:INDIRECT(DK$1,TRUE)),"")</f>
      </c>
      <c r="DL31" s="71">
        <f t="shared" si="39"/>
      </c>
      <c r="DM31" s="71">
        <f t="shared" si="17"/>
      </c>
      <c r="DN31" s="104">
        <f ca="1">IF(DM31&lt;&gt;"",RANK(DM31,DM$5:INDIRECT(DN$1,TRUE)),"")</f>
      </c>
      <c r="DO31" s="111">
        <f>IF(AND('Raw Data'!AJ29&lt;&gt;"",'Raw Data'!AJ29&lt;&gt;0),ROUNDDOWN('Raw Data'!AJ29,Title!$M$1),"")</f>
      </c>
      <c r="DP31" s="109">
        <f>IF(AND('Raw Data'!AK29&lt;&gt;"",'Raw Data'!AK29&lt;&gt;0),'Raw Data'!AK29,"")</f>
      </c>
      <c r="DQ31" s="97">
        <f>IF(AND(DO31&gt;0,DO31&lt;&gt;""),IF(Title!$K$1=0,ROUNDDOWN((1000*DO$1)/DO31,2),ROUND((1000*DO$1)/DO31,2)),IF(DO31="","",0))</f>
      </c>
      <c r="DR31" s="51">
        <f ca="1">IF(OR(DO31&lt;&gt;"",DP31&lt;&gt;""),RANK(DS31,DS$5:INDIRECT(DR$1,TRUE)),"")</f>
      </c>
      <c r="DS31" s="71">
        <f t="shared" si="40"/>
      </c>
      <c r="DT31" s="71">
        <f t="shared" si="18"/>
      </c>
      <c r="DU31" s="104">
        <f ca="1">IF(DT31&lt;&gt;"",RANK(DT31,DT$5:INDIRECT(DU$1,TRUE)),"")</f>
      </c>
      <c r="DV31" s="111">
        <f>IF(AND('Raw Data'!AL29&lt;&gt;"",'Raw Data'!AL29&lt;&gt;0),ROUNDDOWN('Raw Data'!AL29,Title!$M$1),"")</f>
      </c>
      <c r="DW31" s="109">
        <f>IF(AND('Raw Data'!AM29&lt;&gt;"",'Raw Data'!AM29&lt;&gt;0),'Raw Data'!AM29,"")</f>
      </c>
      <c r="DX31" s="97">
        <f>IF(AND(DV31&gt;0,DV31&lt;&gt;""),IF(Title!$K$1=0,ROUNDDOWN((1000*DV$1)/DV31,2),ROUND((1000*DV$1)/DV31,2)),IF(DV31="","",0))</f>
      </c>
      <c r="DY31" s="51">
        <f ca="1">IF(OR(DV31&lt;&gt;"",DW31&lt;&gt;""),RANK(DZ31,DZ$5:INDIRECT(DY$1,TRUE)),"")</f>
      </c>
      <c r="DZ31" s="71">
        <f t="shared" si="41"/>
      </c>
      <c r="EA31" s="71">
        <f t="shared" si="19"/>
      </c>
      <c r="EB31" s="104">
        <f ca="1">IF(EA31&lt;&gt;"",RANK(EA31,EA$5:INDIRECT(EB$1,TRUE)),"")</f>
      </c>
      <c r="EC31" s="111">
        <f>IF(AND('Raw Data'!AN29&lt;&gt;"",'Raw Data'!AN29&lt;&gt;0),ROUNDDOWN('Raw Data'!AN29,Title!$M$1),"")</f>
      </c>
      <c r="ED31" s="109">
        <f>IF(AND('Raw Data'!AO29&lt;&gt;"",'Raw Data'!AO29&lt;&gt;0),'Raw Data'!AO29,"")</f>
      </c>
      <c r="EE31" s="97">
        <f>IF(AND(EC31&gt;0,EC31&lt;&gt;""),IF(Title!$K$1=0,ROUNDDOWN((1000*EC$1)/EC31,2),ROUND((1000*EC$1)/EC31,2)),IF(EC31="","",0))</f>
      </c>
      <c r="EF31" s="51">
        <f ca="1">IF(OR(EC31&lt;&gt;"",ED31&lt;&gt;""),RANK(EG31,EG$5:INDIRECT(EF$1,TRUE)),"")</f>
      </c>
      <c r="EG31" s="71">
        <f t="shared" si="42"/>
      </c>
      <c r="EH31" s="71">
        <f t="shared" si="20"/>
      </c>
      <c r="EI31" s="104">
        <f ca="1">IF(EH31&lt;&gt;"",RANK(EH31,EH$5:INDIRECT(EI$1,TRUE)),"")</f>
      </c>
      <c r="EJ31" s="111">
        <f>IF(AND('Raw Data'!AP29&lt;&gt;"",'Raw Data'!AP29&lt;&gt;0),ROUNDDOWN('Raw Data'!AP29,Title!$M$1),"")</f>
      </c>
      <c r="EK31" s="106">
        <f>IF(AND('Raw Data'!AQ29&lt;&gt;"",'Raw Data'!AQ29&lt;&gt;0),'Raw Data'!AQ29,"")</f>
      </c>
      <c r="EL31" s="97">
        <f>IF(AND(EJ31&gt;0,EJ31&lt;&gt;""),IF(Title!$K$1=0,ROUNDDOWN((1000*EJ$1)/EJ31,2),ROUND((1000*EJ$1)/EJ31,2)),IF(EJ31="","",0))</f>
      </c>
      <c r="EM31" s="51">
        <f ca="1">IF(OR(EJ31&lt;&gt;"",EK31&lt;&gt;""),RANK(EN31,EN$5:INDIRECT(EM$1,TRUE)),"")</f>
      </c>
      <c r="EN31" s="71">
        <f t="shared" si="43"/>
      </c>
      <c r="EO31" s="71">
        <f t="shared" si="21"/>
      </c>
      <c r="EP31" s="104">
        <f ca="1">IF(EO31&lt;&gt;"",RANK(EO31,EO$5:INDIRECT(EP$1,TRUE)),"")</f>
      </c>
      <c r="EQ31" s="51" t="str">
        <f t="shared" si="44"/>
        <v>$ER$31:$FK$31</v>
      </c>
      <c r="ER31" s="71">
        <f t="shared" si="45"/>
        <v>0</v>
      </c>
      <c r="ES31" s="71">
        <f t="shared" si="46"/>
        <v>0</v>
      </c>
      <c r="ET31" s="71">
        <f t="shared" si="47"/>
        <v>0</v>
      </c>
      <c r="EU31" s="71">
        <f t="shared" si="48"/>
        <v>0</v>
      </c>
      <c r="EV31" s="71">
        <f t="shared" si="49"/>
        <v>0</v>
      </c>
      <c r="EW31" s="71">
        <f t="shared" si="50"/>
        <v>0</v>
      </c>
      <c r="EX31" s="71">
        <f t="shared" si="51"/>
        <v>0</v>
      </c>
      <c r="EY31" s="71">
        <f t="shared" si="52"/>
        <v>0</v>
      </c>
      <c r="EZ31" s="71">
        <f t="shared" si="53"/>
        <v>0</v>
      </c>
      <c r="FA31" s="71">
        <f t="shared" si="54"/>
        <v>0</v>
      </c>
      <c r="FB31" s="71">
        <f t="shared" si="55"/>
        <v>0</v>
      </c>
      <c r="FC31" s="71">
        <f t="shared" si="56"/>
        <v>0</v>
      </c>
      <c r="FD31" s="71">
        <f t="shared" si="57"/>
        <v>0</v>
      </c>
      <c r="FE31" s="71">
        <f t="shared" si="58"/>
        <v>0</v>
      </c>
      <c r="FF31" s="71">
        <f t="shared" si="59"/>
        <v>0</v>
      </c>
      <c r="FG31" s="71">
        <f t="shared" si="60"/>
        <v>0</v>
      </c>
      <c r="FH31" s="71">
        <f t="shared" si="61"/>
        <v>0</v>
      </c>
      <c r="FI31" s="71">
        <f t="shared" si="62"/>
        <v>0</v>
      </c>
      <c r="FJ31" s="71">
        <f t="shared" si="63"/>
        <v>0</v>
      </c>
      <c r="FK31" s="71">
        <f t="shared" si="64"/>
        <v>0</v>
      </c>
      <c r="FL31" s="51" t="str">
        <f t="shared" si="65"/>
        <v>$FM$31:$GF$31</v>
      </c>
      <c r="FM31" s="72">
        <f t="shared" si="66"/>
        <v>0</v>
      </c>
      <c r="FN31" s="51">
        <f t="shared" si="67"/>
        <v>0</v>
      </c>
      <c r="FO31" s="51">
        <f t="shared" si="68"/>
        <v>0</v>
      </c>
      <c r="FP31" s="51">
        <f t="shared" si="69"/>
        <v>0</v>
      </c>
      <c r="FQ31" s="51">
        <f t="shared" si="70"/>
        <v>0</v>
      </c>
      <c r="FR31" s="51">
        <f t="shared" si="71"/>
        <v>0</v>
      </c>
      <c r="FS31" s="51">
        <f t="shared" si="72"/>
        <v>0</v>
      </c>
      <c r="FT31" s="51">
        <f t="shared" si="73"/>
        <v>0</v>
      </c>
      <c r="FU31" s="51">
        <f t="shared" si="74"/>
        <v>0</v>
      </c>
      <c r="FV31" s="51">
        <f t="shared" si="75"/>
        <v>0</v>
      </c>
      <c r="FW31" s="51">
        <f t="shared" si="76"/>
        <v>0</v>
      </c>
      <c r="FX31" s="51">
        <f t="shared" si="77"/>
        <v>0</v>
      </c>
      <c r="FY31" s="51">
        <f t="shared" si="78"/>
        <v>0</v>
      </c>
      <c r="FZ31" s="51">
        <f t="shared" si="79"/>
        <v>0</v>
      </c>
      <c r="GA31" s="51">
        <f t="shared" si="80"/>
        <v>0</v>
      </c>
      <c r="GB31" s="51">
        <f t="shared" si="81"/>
        <v>0</v>
      </c>
      <c r="GC31" s="51">
        <f t="shared" si="82"/>
        <v>0</v>
      </c>
      <c r="GD31" s="51">
        <f t="shared" si="83"/>
        <v>0</v>
      </c>
      <c r="GE31" s="51">
        <f t="shared" si="84"/>
        <v>0</v>
      </c>
      <c r="GF31" s="51">
        <f t="shared" si="85"/>
        <v>0</v>
      </c>
      <c r="GG31" s="51" t="str">
        <f t="shared" si="86"/>
        <v>HA31</v>
      </c>
      <c r="GH31" s="71">
        <f>GetDiscardScore($ER31:ER31,GH$1)</f>
        <v>0</v>
      </c>
      <c r="GI31" s="71">
        <f>GetDiscardScore($ER31:ES31,GI$1)</f>
        <v>0</v>
      </c>
      <c r="GJ31" s="71">
        <f>GetDiscardScore($ER31:ET31,GJ$1)</f>
        <v>0</v>
      </c>
      <c r="GK31" s="71">
        <f>GetDiscardScore($ER31:EU31,GK$1)</f>
        <v>0</v>
      </c>
      <c r="GL31" s="71">
        <f>GetDiscardScore($ER31:EV31,GL$1)</f>
        <v>0</v>
      </c>
      <c r="GM31" s="71">
        <f>GetDiscardScore($ER31:EW31,GM$1)</f>
        <v>0</v>
      </c>
      <c r="GN31" s="71">
        <f>GetDiscardScore($ER31:EX31,GN$1)</f>
        <v>0</v>
      </c>
      <c r="GO31" s="71">
        <f>GetDiscardScore($ER31:EY31,GO$1)</f>
        <v>0</v>
      </c>
      <c r="GP31" s="71">
        <f>GetDiscardScore($ER31:EZ31,GP$1)</f>
        <v>0</v>
      </c>
      <c r="GQ31" s="71">
        <f>GetDiscardScore($ER31:FA31,GQ$1)</f>
        <v>0</v>
      </c>
      <c r="GR31" s="71">
        <f>GetDiscardScore($ER31:FB31,GR$1)</f>
        <v>0</v>
      </c>
      <c r="GS31" s="71">
        <f>GetDiscardScore($ER31:FC31,GS$1)</f>
        <v>0</v>
      </c>
      <c r="GT31" s="71">
        <f>GetDiscardScore($ER31:FD31,GT$1)</f>
        <v>0</v>
      </c>
      <c r="GU31" s="71">
        <f>GetDiscardScore($ER31:FE31,GU$1)</f>
        <v>0</v>
      </c>
      <c r="GV31" s="71">
        <f>GetDiscardScore($ER31:FF31,GV$1)</f>
        <v>0</v>
      </c>
      <c r="GW31" s="71">
        <f>GetDiscardScore($ER31:FG31,GW$1)</f>
        <v>0</v>
      </c>
      <c r="GX31" s="71">
        <f>GetDiscardScore($ER31:FH31,GX$1)</f>
        <v>0</v>
      </c>
      <c r="GY31" s="71">
        <f>GetDiscardScore($ER31:FI31,GY$1)</f>
        <v>0</v>
      </c>
      <c r="GZ31" s="71">
        <f>GetDiscardScore($ER31:FJ31,GZ$1)</f>
        <v>0</v>
      </c>
      <c r="HA31" s="71">
        <f>GetDiscardScore($ER31:FK31,HA$1)</f>
        <v>0</v>
      </c>
      <c r="HB31" s="73">
        <f ca="1" t="shared" si="87"/>
      </c>
      <c r="HC31" s="72">
        <f ca="1">IF(HB31&lt;&gt;"",RANK(HB31,HB$5:INDIRECT(HC$1,TRUE),0),"")</f>
      </c>
      <c r="HD31" s="70">
        <f ca="1" t="shared" si="88"/>
      </c>
    </row>
    <row r="32" spans="1:212" s="74" customFormat="1" ht="11.25">
      <c r="A32" s="39">
        <v>28</v>
      </c>
      <c r="B32" s="39">
        <f>IF('Raw Data'!B30&lt;&gt;"",'Raw Data'!B30,"")</f>
      </c>
      <c r="C32" s="74">
        <f>IF('Raw Data'!C30&lt;&gt;"",'Raw Data'!C30,"")</f>
      </c>
      <c r="D32" s="40">
        <f t="shared" si="22"/>
      </c>
      <c r="E32" s="75">
        <f t="shared" si="23"/>
      </c>
      <c r="F32" s="100">
        <f t="shared" si="0"/>
      </c>
      <c r="G32" s="114">
        <f>IF(AND('Raw Data'!D30&lt;&gt;"",'Raw Data'!D30&lt;&gt;0),ROUNDDOWN('Raw Data'!D30,Title!$M$1),"")</f>
      </c>
      <c r="H32" s="110">
        <f>IF(AND('Raw Data'!E30&lt;&gt;"",'Raw Data'!E30&lt;&gt;0),'Raw Data'!E30,"")</f>
      </c>
      <c r="I32" s="98">
        <f>IF(AND(G32&lt;&gt;"",G32&gt;0),IF(Title!$K$1=0,ROUNDDOWN((1000*G$1)/G32,2),ROUND((1000*G$1)/G32,2)),IF(G32="","",0))</f>
      </c>
      <c r="J32" s="74">
        <f ca="1">IF(K32&lt;&gt;0,RANK(K32,K$5:INDIRECT(J$1,TRUE)),"")</f>
      </c>
      <c r="K32" s="77">
        <f t="shared" si="89"/>
        <v>0</v>
      </c>
      <c r="L32" s="77">
        <f t="shared" si="2"/>
      </c>
      <c r="M32" s="105">
        <f ca="1">IF(L32&lt;&gt;"",RANK(L32,L$5:INDIRECT(M$1,TRUE)),"")</f>
      </c>
      <c r="N32" s="114">
        <f>IF(AND('Raw Data'!F30&lt;&gt;"",'Raw Data'!F30&lt;&gt;0),ROUNDDOWN('Raw Data'!F30,Title!$M$1),"")</f>
      </c>
      <c r="O32" s="110">
        <f>IF(AND('Raw Data'!G30&lt;&gt;"",'Raw Data'!G30&lt;&gt;0),'Raw Data'!G30,"")</f>
      </c>
      <c r="P32" s="98">
        <f>IF(AND(N32&gt;0,N32&lt;&gt;""),IF(Title!$K$1=0,ROUNDDOWN((1000*N$1)/N32,2),ROUND((1000*N$1)/N32,2)),IF(N32="","",0))</f>
      </c>
      <c r="Q32" s="74">
        <f ca="1">IF(OR(N32&lt;&gt;"",O32&lt;&gt;""),RANK(R32,R$5:INDIRECT(Q$1,TRUE)),"")</f>
      </c>
      <c r="R32" s="77">
        <f t="shared" si="24"/>
      </c>
      <c r="S32" s="77">
        <f t="shared" si="3"/>
      </c>
      <c r="T32" s="105">
        <f ca="1">IF(S32&lt;&gt;"",RANK(S32,S$5:INDIRECT(T$1,TRUE)),"")</f>
      </c>
      <c r="U32" s="114">
        <f>IF(AND('Raw Data'!H30&lt;&gt;"",'Raw Data'!H30&lt;&gt;0),ROUNDDOWN('Raw Data'!H30,Title!$M$1),"")</f>
      </c>
      <c r="V32" s="110">
        <f>IF(AND('Raw Data'!I30&lt;&gt;"",'Raw Data'!I30&lt;&gt;0),'Raw Data'!I30,"")</f>
      </c>
      <c r="W32" s="98">
        <f>IF(AND(U32&gt;0,U32&lt;&gt;""),IF(Title!$K$1=0,ROUNDDOWN((1000*U$1)/U32,2),ROUND((1000*U$1)/U32,2)),IF(U32="","",0))</f>
      </c>
      <c r="X32" s="74">
        <f ca="1">IF(OR(U32&lt;&gt;"",V32&lt;&gt;""),RANK(Y32,Y$5:INDIRECT(X$1,TRUE)),"")</f>
      </c>
      <c r="Y32" s="77">
        <f t="shared" si="25"/>
      </c>
      <c r="Z32" s="77">
        <f t="shared" si="4"/>
      </c>
      <c r="AA32" s="105">
        <f ca="1">IF(Z32&lt;&gt;"",RANK(Z32,Z$5:INDIRECT(AA$1,TRUE)),"")</f>
      </c>
      <c r="AB32" s="114">
        <f>IF(AND('Raw Data'!J30&lt;&gt;"",'Raw Data'!J30&lt;&gt;0),ROUNDDOWN('Raw Data'!J30,Title!$M$1),"")</f>
      </c>
      <c r="AC32" s="110">
        <f>IF(AND('Raw Data'!K30&lt;&gt;"",'Raw Data'!K30&lt;&gt;0),'Raw Data'!K30,"")</f>
      </c>
      <c r="AD32" s="98">
        <f>IF(AND(AB32&gt;0,AB32&lt;&gt;""),IF(Title!$K$1=0,ROUNDDOWN((1000*AB$1)/AB32,2),ROUND((1000*AB$1)/AB32,2)),IF(AB32="","",0))</f>
      </c>
      <c r="AE32" s="74">
        <f ca="1">IF(OR(AB32&lt;&gt;"",AC32&lt;&gt;""),RANK(AF32,AF$5:INDIRECT(AE$1,TRUE)),"")</f>
      </c>
      <c r="AF32" s="77">
        <f t="shared" si="26"/>
      </c>
      <c r="AG32" s="77">
        <f t="shared" si="5"/>
      </c>
      <c r="AH32" s="105">
        <f ca="1">IF(AG32&lt;&gt;"",RANK(AG32,AG$5:INDIRECT(AH$1,TRUE)),"")</f>
      </c>
      <c r="AI32" s="114">
        <f>IF(AND('Raw Data'!L30&lt;&gt;"",'Raw Data'!L30&lt;&gt;0),ROUNDDOWN('Raw Data'!L30,Title!$M$1),"")</f>
      </c>
      <c r="AJ32" s="110">
        <f>IF(AND('Raw Data'!M30&lt;&gt;"",'Raw Data'!M30&lt;&gt;0),'Raw Data'!M30,"")</f>
      </c>
      <c r="AK32" s="98">
        <f>IF(AND(AI32&gt;0,AI32&lt;&gt;""),IF(Title!$K$1=0,ROUNDDOWN((1000*AI$1)/AI32,2),ROUND((1000*AI$1)/AI32,2)),IF(AI32="","",0))</f>
      </c>
      <c r="AL32" s="74">
        <f ca="1">IF(OR(AI32&lt;&gt;"",AJ32&lt;&gt;""),RANK(AM32,AM$5:INDIRECT(AL$1,TRUE)),"")</f>
      </c>
      <c r="AM32" s="77">
        <f t="shared" si="27"/>
      </c>
      <c r="AN32" s="77">
        <f t="shared" si="6"/>
      </c>
      <c r="AO32" s="105">
        <f ca="1">IF(AN32&lt;&gt;"",RANK(AN32,AN$5:INDIRECT(AO$1,TRUE)),"")</f>
      </c>
      <c r="AP32" s="114">
        <f>IF(AND('Raw Data'!N30&lt;&gt;"",'Raw Data'!N30&lt;&gt;0),ROUNDDOWN('Raw Data'!N30,Title!$M$1),"")</f>
      </c>
      <c r="AQ32" s="110">
        <f>IF(AND('Raw Data'!O30&lt;&gt;"",'Raw Data'!O30&lt;&gt;0),'Raw Data'!O30,"")</f>
      </c>
      <c r="AR32" s="98">
        <f>IF(AND(AP32&gt;0,AP32&lt;&gt;""),IF(Title!$K$1=0,ROUNDDOWN((1000*AP$1)/AP32,2),ROUND((1000*AP$1)/AP32,2)),IF(AP32="","",0))</f>
      </c>
      <c r="AS32" s="74">
        <f ca="1">IF(OR(AP32&lt;&gt;"",AQ32&lt;&gt;""),RANK(AT32,AT$5:INDIRECT(AS$1,TRUE)),"")</f>
      </c>
      <c r="AT32" s="77">
        <f t="shared" si="28"/>
      </c>
      <c r="AU32" s="77">
        <f t="shared" si="7"/>
      </c>
      <c r="AV32" s="105">
        <f ca="1">IF(AU32&lt;&gt;"",RANK(AU32,AU$5:INDIRECT(AV$1,TRUE)),"")</f>
      </c>
      <c r="AW32" s="114">
        <f>IF(AND('Raw Data'!P30&lt;&gt;"",'Raw Data'!P30&lt;&gt;0),ROUNDDOWN('Raw Data'!P30,Title!$M$1),"")</f>
      </c>
      <c r="AX32" s="110">
        <f>IF(AND('Raw Data'!Q30&lt;&gt;"",'Raw Data'!Q30&lt;&gt;0),'Raw Data'!Q30,"")</f>
      </c>
      <c r="AY32" s="98">
        <f>IF(AND(AW32&gt;0,AW32&lt;&gt;""),IF(Title!$K$1=0,ROUNDDOWN((1000*AW$1)/AW32,2),ROUND((1000*AW$1)/AW32,2)),IF(AW32="","",0))</f>
      </c>
      <c r="AZ32" s="74">
        <f ca="1">IF(OR(AW32&lt;&gt;"",AX32&lt;&gt;""),RANK(BA32,BA$5:INDIRECT(AZ$1,TRUE)),"")</f>
      </c>
      <c r="BA32" s="77">
        <f t="shared" si="29"/>
      </c>
      <c r="BB32" s="77">
        <f t="shared" si="8"/>
      </c>
      <c r="BC32" s="105">
        <f ca="1">IF(BB32&lt;&gt;"",RANK(BB32,BB$5:INDIRECT(BC$1,TRUE)),"")</f>
      </c>
      <c r="BD32" s="114">
        <f>IF(AND('Raw Data'!R30&lt;&gt;"",'Raw Data'!R30&lt;&gt;0),ROUNDDOWN('Raw Data'!R30,Title!$M$1),"")</f>
      </c>
      <c r="BE32" s="110">
        <f>IF(AND('Raw Data'!S30&lt;&gt;"",'Raw Data'!S30&lt;&gt;0),'Raw Data'!S30,"")</f>
      </c>
      <c r="BF32" s="98">
        <f>IF(AND(BD32&gt;0,BD32&lt;&gt;""),IF(Title!$K$1=0,ROUNDDOWN((1000*BD$1)/BD32,2),ROUND((1000*BD$1)/BD32,2)),IF(BD32="","",0))</f>
      </c>
      <c r="BG32" s="74">
        <f ca="1">IF(OR(BD32&lt;&gt;"",BE32&lt;&gt;""),RANK(BH32,BH$5:INDIRECT(BG$1,TRUE)),"")</f>
      </c>
      <c r="BH32" s="77">
        <f t="shared" si="30"/>
      </c>
      <c r="BI32" s="77">
        <f t="shared" si="9"/>
      </c>
      <c r="BJ32" s="105">
        <f ca="1">IF(BI32&lt;&gt;"",RANK(BI32,BI$5:INDIRECT(BJ$1,TRUE)),"")</f>
      </c>
      <c r="BK32" s="114">
        <f>IF(AND('Raw Data'!T30&lt;&gt;"",'Raw Data'!T30&lt;&gt;0),ROUNDDOWN('Raw Data'!T30,Title!$M$1),"")</f>
      </c>
      <c r="BL32" s="110">
        <f>IF(AND('Raw Data'!U30&lt;&gt;"",'Raw Data'!U30&lt;&gt;0),'Raw Data'!U30,"")</f>
      </c>
      <c r="BM32" s="98">
        <f t="shared" si="31"/>
      </c>
      <c r="BN32" s="74">
        <f ca="1">IF(OR(BK32&lt;&gt;"",BL32&lt;&gt;""),RANK(BO32,BO$5:INDIRECT(BN$1,TRUE)),"")</f>
      </c>
      <c r="BO32" s="77">
        <f t="shared" si="32"/>
      </c>
      <c r="BP32" s="77">
        <f t="shared" si="10"/>
      </c>
      <c r="BQ32" s="105">
        <f ca="1">IF(BP32&lt;&gt;"",RANK(BP32,BP$5:INDIRECT(BQ$1,TRUE)),"")</f>
      </c>
      <c r="BR32" s="114">
        <f>IF(AND('Raw Data'!V30&lt;&gt;"",'Raw Data'!V30&lt;&gt;0),ROUNDDOWN('Raw Data'!V30,Title!$M$1),"")</f>
      </c>
      <c r="BS32" s="110">
        <f>IF(AND('Raw Data'!W30&lt;&gt;"",'Raw Data'!W30&lt;&gt;0),'Raw Data'!W30,"")</f>
      </c>
      <c r="BT32" s="98">
        <f>IF(AND(BR32&gt;0,BR32&lt;&gt;""),IF(Title!$K$1=0,ROUNDDOWN((1000*BR$1)/BR32,2),ROUND((1000*BR$1)/BR32,2)),IF(BR32="","",0))</f>
      </c>
      <c r="BU32" s="74">
        <f ca="1">IF(OR(BR32&lt;&gt;"",BS32&lt;&gt;""),RANK(BV32,BV$5:INDIRECT(BU$1,TRUE)),"")</f>
      </c>
      <c r="BV32" s="77">
        <f t="shared" si="33"/>
      </c>
      <c r="BW32" s="77">
        <f t="shared" si="11"/>
      </c>
      <c r="BX32" s="105">
        <f ca="1">IF(BW32&lt;&gt;"",RANK(BW32,BW$5:INDIRECT(BX$1,TRUE)),"")</f>
      </c>
      <c r="BY32" s="114">
        <f>IF(AND('Raw Data'!X30&lt;&gt;"",'Raw Data'!X30&lt;&gt;0),ROUNDDOWN('Raw Data'!X30,Title!$M$1),"")</f>
      </c>
      <c r="BZ32" s="110">
        <f>IF(AND('Raw Data'!Y30&lt;&gt;"",'Raw Data'!Y30&lt;&gt;0),'Raw Data'!Y30,"")</f>
      </c>
      <c r="CA32" s="98">
        <f>IF(AND(BY32&gt;0,BY32&lt;&gt;""),IF(Title!$K$1=0,ROUNDDOWN((1000*BY$1)/BY32,2),ROUND((1000*BY$1)/BY32,2)),IF(BY32="","",0))</f>
      </c>
      <c r="CB32" s="74">
        <f ca="1">IF(OR(BY32&lt;&gt;"",BZ32&lt;&gt;""),RANK(CC32,CC$5:INDIRECT(CB$1,TRUE)),"")</f>
      </c>
      <c r="CC32" s="77">
        <f t="shared" si="34"/>
      </c>
      <c r="CD32" s="77">
        <f t="shared" si="12"/>
      </c>
      <c r="CE32" s="105">
        <f ca="1">IF(CD32&lt;&gt;"",RANK(CD32,CD$5:INDIRECT(CE$1,TRUE)),"")</f>
      </c>
      <c r="CF32" s="114">
        <f>IF(AND('Raw Data'!Z30&lt;&gt;"",'Raw Data'!Z30&lt;&gt;0),ROUNDDOWN('Raw Data'!Z30,Title!$M$1),"")</f>
      </c>
      <c r="CG32" s="110">
        <f>IF(AND('Raw Data'!AA30&lt;&gt;"",'Raw Data'!AA30&lt;&gt;0),'Raw Data'!AA30,"")</f>
      </c>
      <c r="CH32" s="98">
        <f>IF(AND(CF32&gt;0,CF32&lt;&gt;""),IF(Title!$K$1=0,ROUNDDOWN((1000*CF$1)/CF32,2),ROUND((1000*CF$1)/CF32,2)),IF(CF32="","",0))</f>
      </c>
      <c r="CI32" s="74">
        <f ca="1">IF(OR(CF32&lt;&gt;"",CG32&lt;&gt;""),RANK(CJ32,CJ$5:INDIRECT(CI$1,TRUE)),"")</f>
      </c>
      <c r="CJ32" s="77">
        <f t="shared" si="35"/>
      </c>
      <c r="CK32" s="77">
        <f t="shared" si="13"/>
      </c>
      <c r="CL32" s="105">
        <f ca="1">IF(CK32&lt;&gt;"",RANK(CK32,CK$5:INDIRECT(CL$1,TRUE)),"")</f>
      </c>
      <c r="CM32" s="114">
        <f>IF(AND('Raw Data'!AB30&lt;&gt;"",'Raw Data'!AB30&lt;&gt;0),ROUNDDOWN('Raw Data'!AB30,Title!$M$1),"")</f>
      </c>
      <c r="CN32" s="110">
        <f>IF(AND('Raw Data'!AC30&lt;&gt;"",'Raw Data'!AC30&lt;&gt;0),'Raw Data'!AC30,"")</f>
      </c>
      <c r="CO32" s="98">
        <f>IF(AND(CM32&gt;0,CM32&lt;&gt;""),IF(Title!$K$1=0,ROUNDDOWN((1000*CM$1)/CM32,2),ROUND((1000*CM$1)/CM32,2)),IF(CM32="","",0))</f>
      </c>
      <c r="CP32" s="74">
        <f ca="1">IF(OR(CM32&lt;&gt;"",CN32&lt;&gt;""),RANK(CQ32,CQ$5:INDIRECT(CP$1,TRUE)),"")</f>
      </c>
      <c r="CQ32" s="77">
        <f t="shared" si="36"/>
      </c>
      <c r="CR32" s="77">
        <f t="shared" si="14"/>
      </c>
      <c r="CS32" s="105">
        <f ca="1">IF(CR32&lt;&gt;"",RANK(CR32,CR$5:INDIRECT(CS$1,TRUE)),"")</f>
      </c>
      <c r="CT32" s="114">
        <f>IF(AND('Raw Data'!AD30&lt;&gt;"",'Raw Data'!AD30&lt;&gt;0),ROUNDDOWN('Raw Data'!AD30,Title!$M$1),"")</f>
      </c>
      <c r="CU32" s="110">
        <f>IF(AND('Raw Data'!AE30&lt;&gt;"",'Raw Data'!AE30&lt;&gt;0),'Raw Data'!AE30,"")</f>
      </c>
      <c r="CV32" s="98">
        <f>IF(AND(CT32&gt;0,CT32&lt;&gt;""),IF(Title!$K$1=0,ROUNDDOWN((1000*CT$1)/CT32,2),ROUND((1000*CT$1)/CT32,2)),IF(CT32="","",0))</f>
      </c>
      <c r="CW32" s="74">
        <f ca="1">IF(OR(CT32&lt;&gt;"",CU32&lt;&gt;""),RANK(CX32,CX$5:INDIRECT(CW$1,TRUE)),"")</f>
      </c>
      <c r="CX32" s="77">
        <f t="shared" si="37"/>
      </c>
      <c r="CY32" s="77">
        <f t="shared" si="15"/>
      </c>
      <c r="CZ32" s="105">
        <f ca="1">IF(CY32&lt;&gt;"",RANK(CY32,CY$5:INDIRECT(CZ$1,TRUE)),"")</f>
      </c>
      <c r="DA32" s="114">
        <f>IF(AND('Raw Data'!AF30&lt;&gt;"",'Raw Data'!AF30&lt;&gt;0),ROUNDDOWN('Raw Data'!AF30,Title!$M$1),"")</f>
      </c>
      <c r="DB32" s="110">
        <f>IF(AND('Raw Data'!AG30&lt;&gt;"",'Raw Data'!AG30&lt;&gt;0),'Raw Data'!AG30,"")</f>
      </c>
      <c r="DC32" s="98">
        <f>IF(AND(DA32&gt;0,DA32&lt;&gt;""),IF(Title!$K$1=0,ROUNDDOWN((1000*DA$1)/DA32,2),ROUND((1000*DA$1)/DA32,2)),IF(DA32="","",0))</f>
      </c>
      <c r="DD32" s="74">
        <f ca="1">IF(OR(DA32&lt;&gt;"",DB32&lt;&gt;""),RANK(DE32,DE$5:INDIRECT(DD$1,TRUE)),"")</f>
      </c>
      <c r="DE32" s="77">
        <f t="shared" si="38"/>
      </c>
      <c r="DF32" s="77">
        <f t="shared" si="16"/>
      </c>
      <c r="DG32" s="105">
        <f ca="1">IF(DF32&lt;&gt;"",RANK(DF32,DF$5:INDIRECT(DG$1,TRUE)),"")</f>
      </c>
      <c r="DH32" s="114">
        <f>IF(AND('Raw Data'!AH30&lt;&gt;"",'Raw Data'!AH30&lt;&gt;0),ROUNDDOWN('Raw Data'!AH30,Title!$M$1),"")</f>
      </c>
      <c r="DI32" s="110">
        <f>IF(AND('Raw Data'!AI30&lt;&gt;"",'Raw Data'!AI30&lt;&gt;0),'Raw Data'!AI30,"")</f>
      </c>
      <c r="DJ32" s="98">
        <f>IF(AND(DH32&gt;0,DH32&lt;&gt;""),IF(Title!$K$1=0,ROUNDDOWN((1000*DH$1)/DH32,2),ROUND((1000*DH$1)/DH32,2)),IF(DH32="","",0))</f>
      </c>
      <c r="DK32" s="74">
        <f ca="1">IF(OR(DH32&lt;&gt;"",DI32&lt;&gt;""),RANK(DL32,DL$5:INDIRECT(DK$1,TRUE)),"")</f>
      </c>
      <c r="DL32" s="77">
        <f t="shared" si="39"/>
      </c>
      <c r="DM32" s="77">
        <f t="shared" si="17"/>
      </c>
      <c r="DN32" s="105">
        <f ca="1">IF(DM32&lt;&gt;"",RANK(DM32,DM$5:INDIRECT(DN$1,TRUE)),"")</f>
      </c>
      <c r="DO32" s="114">
        <f>IF(AND('Raw Data'!AJ30&lt;&gt;"",'Raw Data'!AJ30&lt;&gt;0),ROUNDDOWN('Raw Data'!AJ30,Title!$M$1),"")</f>
      </c>
      <c r="DP32" s="110">
        <f>IF(AND('Raw Data'!AK30&lt;&gt;"",'Raw Data'!AK30&lt;&gt;0),'Raw Data'!AK30,"")</f>
      </c>
      <c r="DQ32" s="98">
        <f>IF(AND(DO32&gt;0,DO32&lt;&gt;""),IF(Title!$K$1=0,ROUNDDOWN((1000*DO$1)/DO32,2),ROUND((1000*DO$1)/DO32,2)),IF(DO32="","",0))</f>
      </c>
      <c r="DR32" s="74">
        <f ca="1">IF(OR(DO32&lt;&gt;"",DP32&lt;&gt;""),RANK(DS32,DS$5:INDIRECT(DR$1,TRUE)),"")</f>
      </c>
      <c r="DS32" s="77">
        <f t="shared" si="40"/>
      </c>
      <c r="DT32" s="77">
        <f t="shared" si="18"/>
      </c>
      <c r="DU32" s="105">
        <f ca="1">IF(DT32&lt;&gt;"",RANK(DT32,DT$5:INDIRECT(DU$1,TRUE)),"")</f>
      </c>
      <c r="DV32" s="114">
        <f>IF(AND('Raw Data'!AL30&lt;&gt;"",'Raw Data'!AL30&lt;&gt;0),ROUNDDOWN('Raw Data'!AL30,Title!$M$1),"")</f>
      </c>
      <c r="DW32" s="110">
        <f>IF(AND('Raw Data'!AM30&lt;&gt;"",'Raw Data'!AM30&lt;&gt;0),'Raw Data'!AM30,"")</f>
      </c>
      <c r="DX32" s="98">
        <f>IF(AND(DV32&gt;0,DV32&lt;&gt;""),IF(Title!$K$1=0,ROUNDDOWN((1000*DV$1)/DV32,2),ROUND((1000*DV$1)/DV32,2)),IF(DV32="","",0))</f>
      </c>
      <c r="DY32" s="74">
        <f ca="1">IF(OR(DV32&lt;&gt;"",DW32&lt;&gt;""),RANK(DZ32,DZ$5:INDIRECT(DY$1,TRUE)),"")</f>
      </c>
      <c r="DZ32" s="77">
        <f t="shared" si="41"/>
      </c>
      <c r="EA32" s="77">
        <f t="shared" si="19"/>
      </c>
      <c r="EB32" s="105">
        <f ca="1">IF(EA32&lt;&gt;"",RANK(EA32,EA$5:INDIRECT(EB$1,TRUE)),"")</f>
      </c>
      <c r="EC32" s="114">
        <f>IF(AND('Raw Data'!AN30&lt;&gt;"",'Raw Data'!AN30&lt;&gt;0),ROUNDDOWN('Raw Data'!AN30,Title!$M$1),"")</f>
      </c>
      <c r="ED32" s="110">
        <f>IF(AND('Raw Data'!AO30&lt;&gt;"",'Raw Data'!AO30&lt;&gt;0),'Raw Data'!AO30,"")</f>
      </c>
      <c r="EE32" s="98">
        <f>IF(AND(EC32&gt;0,EC32&lt;&gt;""),IF(Title!$K$1=0,ROUNDDOWN((1000*EC$1)/EC32,2),ROUND((1000*EC$1)/EC32,2)),IF(EC32="","",0))</f>
      </c>
      <c r="EF32" s="74">
        <f ca="1">IF(OR(EC32&lt;&gt;"",ED32&lt;&gt;""),RANK(EG32,EG$5:INDIRECT(EF$1,TRUE)),"")</f>
      </c>
      <c r="EG32" s="77">
        <f t="shared" si="42"/>
      </c>
      <c r="EH32" s="77">
        <f t="shared" si="20"/>
      </c>
      <c r="EI32" s="105">
        <f ca="1">IF(EH32&lt;&gt;"",RANK(EH32,EH$5:INDIRECT(EI$1,TRUE)),"")</f>
      </c>
      <c r="EJ32" s="114">
        <f>IF(AND('Raw Data'!AP30&lt;&gt;"",'Raw Data'!AP30&lt;&gt;0),ROUNDDOWN('Raw Data'!AP30,Title!$M$1),"")</f>
      </c>
      <c r="EK32" s="107">
        <f>IF(AND('Raw Data'!AQ30&lt;&gt;"",'Raw Data'!AQ30&lt;&gt;0),'Raw Data'!AQ30,"")</f>
      </c>
      <c r="EL32" s="98">
        <f>IF(AND(EJ32&gt;0,EJ32&lt;&gt;""),IF(Title!$K$1=0,ROUNDDOWN((1000*EJ$1)/EJ32,2),ROUND((1000*EJ$1)/EJ32,2)),IF(EJ32="","",0))</f>
      </c>
      <c r="EM32" s="74">
        <f ca="1">IF(OR(EJ32&lt;&gt;"",EK32&lt;&gt;""),RANK(EN32,EN$5:INDIRECT(EM$1,TRUE)),"")</f>
      </c>
      <c r="EN32" s="77">
        <f t="shared" si="43"/>
      </c>
      <c r="EO32" s="77">
        <f t="shared" si="21"/>
      </c>
      <c r="EP32" s="105">
        <f ca="1">IF(EO32&lt;&gt;"",RANK(EO32,EO$5:INDIRECT(EP$1,TRUE)),"")</f>
      </c>
      <c r="EQ32" s="74" t="str">
        <f t="shared" si="44"/>
        <v>$ER$32:$FK$32</v>
      </c>
      <c r="ER32" s="77">
        <f t="shared" si="45"/>
        <v>0</v>
      </c>
      <c r="ES32" s="77">
        <f t="shared" si="46"/>
        <v>0</v>
      </c>
      <c r="ET32" s="77">
        <f t="shared" si="47"/>
        <v>0</v>
      </c>
      <c r="EU32" s="77">
        <f t="shared" si="48"/>
        <v>0</v>
      </c>
      <c r="EV32" s="77">
        <f t="shared" si="49"/>
        <v>0</v>
      </c>
      <c r="EW32" s="77">
        <f t="shared" si="50"/>
        <v>0</v>
      </c>
      <c r="EX32" s="77">
        <f t="shared" si="51"/>
        <v>0</v>
      </c>
      <c r="EY32" s="77">
        <f t="shared" si="52"/>
        <v>0</v>
      </c>
      <c r="EZ32" s="77">
        <f t="shared" si="53"/>
        <v>0</v>
      </c>
      <c r="FA32" s="77">
        <f t="shared" si="54"/>
        <v>0</v>
      </c>
      <c r="FB32" s="77">
        <f t="shared" si="55"/>
        <v>0</v>
      </c>
      <c r="FC32" s="77">
        <f t="shared" si="56"/>
        <v>0</v>
      </c>
      <c r="FD32" s="77">
        <f t="shared" si="57"/>
        <v>0</v>
      </c>
      <c r="FE32" s="77">
        <f t="shared" si="58"/>
        <v>0</v>
      </c>
      <c r="FF32" s="77">
        <f t="shared" si="59"/>
        <v>0</v>
      </c>
      <c r="FG32" s="77">
        <f t="shared" si="60"/>
        <v>0</v>
      </c>
      <c r="FH32" s="77">
        <f t="shared" si="61"/>
        <v>0</v>
      </c>
      <c r="FI32" s="77">
        <f t="shared" si="62"/>
        <v>0</v>
      </c>
      <c r="FJ32" s="77">
        <f t="shared" si="63"/>
        <v>0</v>
      </c>
      <c r="FK32" s="77">
        <f t="shared" si="64"/>
        <v>0</v>
      </c>
      <c r="FL32" s="74" t="str">
        <f t="shared" si="65"/>
        <v>$FM$32:$GF$32</v>
      </c>
      <c r="FM32" s="78">
        <f t="shared" si="66"/>
        <v>0</v>
      </c>
      <c r="FN32" s="74">
        <f t="shared" si="67"/>
        <v>0</v>
      </c>
      <c r="FO32" s="74">
        <f t="shared" si="68"/>
        <v>0</v>
      </c>
      <c r="FP32" s="74">
        <f t="shared" si="69"/>
        <v>0</v>
      </c>
      <c r="FQ32" s="74">
        <f t="shared" si="70"/>
        <v>0</v>
      </c>
      <c r="FR32" s="74">
        <f t="shared" si="71"/>
        <v>0</v>
      </c>
      <c r="FS32" s="74">
        <f t="shared" si="72"/>
        <v>0</v>
      </c>
      <c r="FT32" s="74">
        <f t="shared" si="73"/>
        <v>0</v>
      </c>
      <c r="FU32" s="74">
        <f t="shared" si="74"/>
        <v>0</v>
      </c>
      <c r="FV32" s="74">
        <f t="shared" si="75"/>
        <v>0</v>
      </c>
      <c r="FW32" s="74">
        <f t="shared" si="76"/>
        <v>0</v>
      </c>
      <c r="FX32" s="74">
        <f t="shared" si="77"/>
        <v>0</v>
      </c>
      <c r="FY32" s="74">
        <f t="shared" si="78"/>
        <v>0</v>
      </c>
      <c r="FZ32" s="74">
        <f t="shared" si="79"/>
        <v>0</v>
      </c>
      <c r="GA32" s="74">
        <f t="shared" si="80"/>
        <v>0</v>
      </c>
      <c r="GB32" s="74">
        <f t="shared" si="81"/>
        <v>0</v>
      </c>
      <c r="GC32" s="74">
        <f t="shared" si="82"/>
        <v>0</v>
      </c>
      <c r="GD32" s="74">
        <f t="shared" si="83"/>
        <v>0</v>
      </c>
      <c r="GE32" s="74">
        <f t="shared" si="84"/>
        <v>0</v>
      </c>
      <c r="GF32" s="74">
        <f t="shared" si="85"/>
        <v>0</v>
      </c>
      <c r="GG32" s="74" t="str">
        <f t="shared" si="86"/>
        <v>HA32</v>
      </c>
      <c r="GH32" s="77">
        <f>GetDiscardScore($ER32:ER32,GH$1)</f>
        <v>0</v>
      </c>
      <c r="GI32" s="77">
        <f>GetDiscardScore($ER32:ES32,GI$1)</f>
        <v>0</v>
      </c>
      <c r="GJ32" s="77">
        <f>GetDiscardScore($ER32:ET32,GJ$1)</f>
        <v>0</v>
      </c>
      <c r="GK32" s="77">
        <f>GetDiscardScore($ER32:EU32,GK$1)</f>
        <v>0</v>
      </c>
      <c r="GL32" s="77">
        <f>GetDiscardScore($ER32:EV32,GL$1)</f>
        <v>0</v>
      </c>
      <c r="GM32" s="77">
        <f>GetDiscardScore($ER32:EW32,GM$1)</f>
        <v>0</v>
      </c>
      <c r="GN32" s="77">
        <f>GetDiscardScore($ER32:EX32,GN$1)</f>
        <v>0</v>
      </c>
      <c r="GO32" s="77">
        <f>GetDiscardScore($ER32:EY32,GO$1)</f>
        <v>0</v>
      </c>
      <c r="GP32" s="77">
        <f>GetDiscardScore($ER32:EZ32,GP$1)</f>
        <v>0</v>
      </c>
      <c r="GQ32" s="77">
        <f>GetDiscardScore($ER32:FA32,GQ$1)</f>
        <v>0</v>
      </c>
      <c r="GR32" s="77">
        <f>GetDiscardScore($ER32:FB32,GR$1)</f>
        <v>0</v>
      </c>
      <c r="GS32" s="77">
        <f>GetDiscardScore($ER32:FC32,GS$1)</f>
        <v>0</v>
      </c>
      <c r="GT32" s="77">
        <f>GetDiscardScore($ER32:FD32,GT$1)</f>
        <v>0</v>
      </c>
      <c r="GU32" s="77">
        <f>GetDiscardScore($ER32:FE32,GU$1)</f>
        <v>0</v>
      </c>
      <c r="GV32" s="77">
        <f>GetDiscardScore($ER32:FF32,GV$1)</f>
        <v>0</v>
      </c>
      <c r="GW32" s="77">
        <f>GetDiscardScore($ER32:FG32,GW$1)</f>
        <v>0</v>
      </c>
      <c r="GX32" s="77">
        <f>GetDiscardScore($ER32:FH32,GX$1)</f>
        <v>0</v>
      </c>
      <c r="GY32" s="77">
        <f>GetDiscardScore($ER32:FI32,GY$1)</f>
        <v>0</v>
      </c>
      <c r="GZ32" s="77">
        <f>GetDiscardScore($ER32:FJ32,GZ$1)</f>
        <v>0</v>
      </c>
      <c r="HA32" s="77">
        <f>GetDiscardScore($ER32:FK32,HA$1)</f>
        <v>0</v>
      </c>
      <c r="HB32" s="79">
        <f ca="1" t="shared" si="87"/>
      </c>
      <c r="HC32" s="78">
        <f ca="1">IF(HB32&lt;&gt;"",RANK(HB32,HB$5:INDIRECT(HC$1,TRUE),0),"")</f>
      </c>
      <c r="HD32" s="76">
        <f ca="1" t="shared" si="88"/>
      </c>
    </row>
    <row r="33" spans="1:212" s="74" customFormat="1" ht="11.25">
      <c r="A33" s="39">
        <v>29</v>
      </c>
      <c r="B33" s="39">
        <f>IF('Raw Data'!B31&lt;&gt;"",'Raw Data'!B31,"")</f>
      </c>
      <c r="C33" s="74">
        <f>IF('Raw Data'!C31&lt;&gt;"",'Raw Data'!C31,"")</f>
      </c>
      <c r="D33" s="40">
        <f t="shared" si="22"/>
      </c>
      <c r="E33" s="75">
        <f t="shared" si="23"/>
      </c>
      <c r="F33" s="100">
        <f t="shared" si="0"/>
      </c>
      <c r="G33" s="114">
        <f>IF(AND('Raw Data'!D31&lt;&gt;"",'Raw Data'!D31&lt;&gt;0),ROUNDDOWN('Raw Data'!D31,Title!$M$1),"")</f>
      </c>
      <c r="H33" s="110">
        <f>IF(AND('Raw Data'!E31&lt;&gt;"",'Raw Data'!E31&lt;&gt;0),'Raw Data'!E31,"")</f>
      </c>
      <c r="I33" s="98">
        <f>IF(AND(G33&lt;&gt;"",G33&gt;0),IF(Title!$K$1=0,ROUNDDOWN((1000*G$1)/G33,2),ROUND((1000*G$1)/G33,2)),IF(G33="","",0))</f>
      </c>
      <c r="J33" s="74">
        <f ca="1">IF(K33&lt;&gt;0,RANK(K33,K$5:INDIRECT(J$1,TRUE)),"")</f>
      </c>
      <c r="K33" s="77">
        <f t="shared" si="89"/>
        <v>0</v>
      </c>
      <c r="L33" s="77">
        <f t="shared" si="2"/>
      </c>
      <c r="M33" s="105">
        <f ca="1">IF(L33&lt;&gt;"",RANK(L33,L$5:INDIRECT(M$1,TRUE)),"")</f>
      </c>
      <c r="N33" s="114">
        <f>IF(AND('Raw Data'!F31&lt;&gt;"",'Raw Data'!F31&lt;&gt;0),ROUNDDOWN('Raw Data'!F31,Title!$M$1),"")</f>
      </c>
      <c r="O33" s="110">
        <f>IF(AND('Raw Data'!G31&lt;&gt;"",'Raw Data'!G31&lt;&gt;0),'Raw Data'!G31,"")</f>
      </c>
      <c r="P33" s="98">
        <f>IF(AND(N33&gt;0,N33&lt;&gt;""),IF(Title!$K$1=0,ROUNDDOWN((1000*N$1)/N33,2),ROUND((1000*N$1)/N33,2)),IF(N33="","",0))</f>
      </c>
      <c r="Q33" s="74">
        <f ca="1">IF(OR(N33&lt;&gt;"",O33&lt;&gt;""),RANK(R33,R$5:INDIRECT(Q$1,TRUE)),"")</f>
      </c>
      <c r="R33" s="77">
        <f t="shared" si="24"/>
      </c>
      <c r="S33" s="77">
        <f t="shared" si="3"/>
      </c>
      <c r="T33" s="105">
        <f ca="1">IF(S33&lt;&gt;"",RANK(S33,S$5:INDIRECT(T$1,TRUE)),"")</f>
      </c>
      <c r="U33" s="114">
        <f>IF(AND('Raw Data'!H31&lt;&gt;"",'Raw Data'!H31&lt;&gt;0),ROUNDDOWN('Raw Data'!H31,Title!$M$1),"")</f>
      </c>
      <c r="V33" s="110">
        <f>IF(AND('Raw Data'!I31&lt;&gt;"",'Raw Data'!I31&lt;&gt;0),'Raw Data'!I31,"")</f>
      </c>
      <c r="W33" s="98">
        <f>IF(AND(U33&gt;0,U33&lt;&gt;""),IF(Title!$K$1=0,ROUNDDOWN((1000*U$1)/U33,2),ROUND((1000*U$1)/U33,2)),IF(U33="","",0))</f>
      </c>
      <c r="X33" s="74">
        <f ca="1">IF(OR(U33&lt;&gt;"",V33&lt;&gt;""),RANK(Y33,Y$5:INDIRECT(X$1,TRUE)),"")</f>
      </c>
      <c r="Y33" s="77">
        <f t="shared" si="25"/>
      </c>
      <c r="Z33" s="77">
        <f t="shared" si="4"/>
      </c>
      <c r="AA33" s="105">
        <f ca="1">IF(Z33&lt;&gt;"",RANK(Z33,Z$5:INDIRECT(AA$1,TRUE)),"")</f>
      </c>
      <c r="AB33" s="114">
        <f>IF(AND('Raw Data'!J31&lt;&gt;"",'Raw Data'!J31&lt;&gt;0),ROUNDDOWN('Raw Data'!J31,Title!$M$1),"")</f>
      </c>
      <c r="AC33" s="110">
        <f>IF(AND('Raw Data'!K31&lt;&gt;"",'Raw Data'!K31&lt;&gt;0),'Raw Data'!K31,"")</f>
      </c>
      <c r="AD33" s="98">
        <f>IF(AND(AB33&gt;0,AB33&lt;&gt;""),IF(Title!$K$1=0,ROUNDDOWN((1000*AB$1)/AB33,2),ROUND((1000*AB$1)/AB33,2)),IF(AB33="","",0))</f>
      </c>
      <c r="AE33" s="74">
        <f ca="1">IF(OR(AB33&lt;&gt;"",AC33&lt;&gt;""),RANK(AF33,AF$5:INDIRECT(AE$1,TRUE)),"")</f>
      </c>
      <c r="AF33" s="77">
        <f t="shared" si="26"/>
      </c>
      <c r="AG33" s="77">
        <f t="shared" si="5"/>
      </c>
      <c r="AH33" s="105">
        <f ca="1">IF(AG33&lt;&gt;"",RANK(AG33,AG$5:INDIRECT(AH$1,TRUE)),"")</f>
      </c>
      <c r="AI33" s="114">
        <f>IF(AND('Raw Data'!L31&lt;&gt;"",'Raw Data'!L31&lt;&gt;0),ROUNDDOWN('Raw Data'!L31,Title!$M$1),"")</f>
      </c>
      <c r="AJ33" s="110">
        <f>IF(AND('Raw Data'!M31&lt;&gt;"",'Raw Data'!M31&lt;&gt;0),'Raw Data'!M31,"")</f>
      </c>
      <c r="AK33" s="98">
        <f>IF(AND(AI33&gt;0,AI33&lt;&gt;""),IF(Title!$K$1=0,ROUNDDOWN((1000*AI$1)/AI33,2),ROUND((1000*AI$1)/AI33,2)),IF(AI33="","",0))</f>
      </c>
      <c r="AL33" s="74">
        <f ca="1">IF(OR(AI33&lt;&gt;"",AJ33&lt;&gt;""),RANK(AM33,AM$5:INDIRECT(AL$1,TRUE)),"")</f>
      </c>
      <c r="AM33" s="77">
        <f t="shared" si="27"/>
      </c>
      <c r="AN33" s="77">
        <f t="shared" si="6"/>
      </c>
      <c r="AO33" s="105">
        <f ca="1">IF(AN33&lt;&gt;"",RANK(AN33,AN$5:INDIRECT(AO$1,TRUE)),"")</f>
      </c>
      <c r="AP33" s="114">
        <f>IF(AND('Raw Data'!N31&lt;&gt;"",'Raw Data'!N31&lt;&gt;0),ROUNDDOWN('Raw Data'!N31,Title!$M$1),"")</f>
      </c>
      <c r="AQ33" s="110">
        <f>IF(AND('Raw Data'!O31&lt;&gt;"",'Raw Data'!O31&lt;&gt;0),'Raw Data'!O31,"")</f>
      </c>
      <c r="AR33" s="98">
        <f>IF(AND(AP33&gt;0,AP33&lt;&gt;""),IF(Title!$K$1=0,ROUNDDOWN((1000*AP$1)/AP33,2),ROUND((1000*AP$1)/AP33,2)),IF(AP33="","",0))</f>
      </c>
      <c r="AS33" s="74">
        <f ca="1">IF(OR(AP33&lt;&gt;"",AQ33&lt;&gt;""),RANK(AT33,AT$5:INDIRECT(AS$1,TRUE)),"")</f>
      </c>
      <c r="AT33" s="77">
        <f t="shared" si="28"/>
      </c>
      <c r="AU33" s="77">
        <f t="shared" si="7"/>
      </c>
      <c r="AV33" s="105">
        <f ca="1">IF(AU33&lt;&gt;"",RANK(AU33,AU$5:INDIRECT(AV$1,TRUE)),"")</f>
      </c>
      <c r="AW33" s="114">
        <f>IF(AND('Raw Data'!P31&lt;&gt;"",'Raw Data'!P31&lt;&gt;0),ROUNDDOWN('Raw Data'!P31,Title!$M$1),"")</f>
      </c>
      <c r="AX33" s="110">
        <f>IF(AND('Raw Data'!Q31&lt;&gt;"",'Raw Data'!Q31&lt;&gt;0),'Raw Data'!Q31,"")</f>
      </c>
      <c r="AY33" s="98">
        <f>IF(AND(AW33&gt;0,AW33&lt;&gt;""),IF(Title!$K$1=0,ROUNDDOWN((1000*AW$1)/AW33,2),ROUND((1000*AW$1)/AW33,2)),IF(AW33="","",0))</f>
      </c>
      <c r="AZ33" s="74">
        <f ca="1">IF(OR(AW33&lt;&gt;"",AX33&lt;&gt;""),RANK(BA33,BA$5:INDIRECT(AZ$1,TRUE)),"")</f>
      </c>
      <c r="BA33" s="77">
        <f t="shared" si="29"/>
      </c>
      <c r="BB33" s="77">
        <f t="shared" si="8"/>
      </c>
      <c r="BC33" s="105">
        <f ca="1">IF(BB33&lt;&gt;"",RANK(BB33,BB$5:INDIRECT(BC$1,TRUE)),"")</f>
      </c>
      <c r="BD33" s="114">
        <f>IF(AND('Raw Data'!R31&lt;&gt;"",'Raw Data'!R31&lt;&gt;0),ROUNDDOWN('Raw Data'!R31,Title!$M$1),"")</f>
      </c>
      <c r="BE33" s="110">
        <f>IF(AND('Raw Data'!S31&lt;&gt;"",'Raw Data'!S31&lt;&gt;0),'Raw Data'!S31,"")</f>
      </c>
      <c r="BF33" s="98">
        <f>IF(AND(BD33&gt;0,BD33&lt;&gt;""),IF(Title!$K$1=0,ROUNDDOWN((1000*BD$1)/BD33,2),ROUND((1000*BD$1)/BD33,2)),IF(BD33="","",0))</f>
      </c>
      <c r="BG33" s="74">
        <f ca="1">IF(OR(BD33&lt;&gt;"",BE33&lt;&gt;""),RANK(BH33,BH$5:INDIRECT(BG$1,TRUE)),"")</f>
      </c>
      <c r="BH33" s="77">
        <f t="shared" si="30"/>
      </c>
      <c r="BI33" s="77">
        <f t="shared" si="9"/>
      </c>
      <c r="BJ33" s="105">
        <f ca="1">IF(BI33&lt;&gt;"",RANK(BI33,BI$5:INDIRECT(BJ$1,TRUE)),"")</f>
      </c>
      <c r="BK33" s="114">
        <f>IF(AND('Raw Data'!T31&lt;&gt;"",'Raw Data'!T31&lt;&gt;0),ROUNDDOWN('Raw Data'!T31,Title!$M$1),"")</f>
      </c>
      <c r="BL33" s="110">
        <f>IF(AND('Raw Data'!U31&lt;&gt;"",'Raw Data'!U31&lt;&gt;0),'Raw Data'!U31,"")</f>
      </c>
      <c r="BM33" s="98">
        <f t="shared" si="31"/>
      </c>
      <c r="BN33" s="74">
        <f ca="1">IF(OR(BK33&lt;&gt;"",BL33&lt;&gt;""),RANK(BO33,BO$5:INDIRECT(BN$1,TRUE)),"")</f>
      </c>
      <c r="BO33" s="77">
        <f t="shared" si="32"/>
      </c>
      <c r="BP33" s="77">
        <f t="shared" si="10"/>
      </c>
      <c r="BQ33" s="105">
        <f ca="1">IF(BP33&lt;&gt;"",RANK(BP33,BP$5:INDIRECT(BQ$1,TRUE)),"")</f>
      </c>
      <c r="BR33" s="114">
        <f>IF(AND('Raw Data'!V31&lt;&gt;"",'Raw Data'!V31&lt;&gt;0),ROUNDDOWN('Raw Data'!V31,Title!$M$1),"")</f>
      </c>
      <c r="BS33" s="110">
        <f>IF(AND('Raw Data'!W31&lt;&gt;"",'Raw Data'!W31&lt;&gt;0),'Raw Data'!W31,"")</f>
      </c>
      <c r="BT33" s="98">
        <f>IF(AND(BR33&gt;0,BR33&lt;&gt;""),IF(Title!$K$1=0,ROUNDDOWN((1000*BR$1)/BR33,2),ROUND((1000*BR$1)/BR33,2)),IF(BR33="","",0))</f>
      </c>
      <c r="BU33" s="74">
        <f ca="1">IF(OR(BR33&lt;&gt;"",BS33&lt;&gt;""),RANK(BV33,BV$5:INDIRECT(BU$1,TRUE)),"")</f>
      </c>
      <c r="BV33" s="77">
        <f t="shared" si="33"/>
      </c>
      <c r="BW33" s="77">
        <f t="shared" si="11"/>
      </c>
      <c r="BX33" s="105">
        <f ca="1">IF(BW33&lt;&gt;"",RANK(BW33,BW$5:INDIRECT(BX$1,TRUE)),"")</f>
      </c>
      <c r="BY33" s="114">
        <f>IF(AND('Raw Data'!X31&lt;&gt;"",'Raw Data'!X31&lt;&gt;0),ROUNDDOWN('Raw Data'!X31,Title!$M$1),"")</f>
      </c>
      <c r="BZ33" s="110">
        <f>IF(AND('Raw Data'!Y31&lt;&gt;"",'Raw Data'!Y31&lt;&gt;0),'Raw Data'!Y31,"")</f>
      </c>
      <c r="CA33" s="98">
        <f>IF(AND(BY33&gt;0,BY33&lt;&gt;""),IF(Title!$K$1=0,ROUNDDOWN((1000*BY$1)/BY33,2),ROUND((1000*BY$1)/BY33,2)),IF(BY33="","",0))</f>
      </c>
      <c r="CB33" s="74">
        <f ca="1">IF(OR(BY33&lt;&gt;"",BZ33&lt;&gt;""),RANK(CC33,CC$5:INDIRECT(CB$1,TRUE)),"")</f>
      </c>
      <c r="CC33" s="77">
        <f t="shared" si="34"/>
      </c>
      <c r="CD33" s="77">
        <f t="shared" si="12"/>
      </c>
      <c r="CE33" s="105">
        <f ca="1">IF(CD33&lt;&gt;"",RANK(CD33,CD$5:INDIRECT(CE$1,TRUE)),"")</f>
      </c>
      <c r="CF33" s="114">
        <f>IF(AND('Raw Data'!Z31&lt;&gt;"",'Raw Data'!Z31&lt;&gt;0),ROUNDDOWN('Raw Data'!Z31,Title!$M$1),"")</f>
      </c>
      <c r="CG33" s="110">
        <f>IF(AND('Raw Data'!AA31&lt;&gt;"",'Raw Data'!AA31&lt;&gt;0),'Raw Data'!AA31,"")</f>
      </c>
      <c r="CH33" s="98">
        <f>IF(AND(CF33&gt;0,CF33&lt;&gt;""),IF(Title!$K$1=0,ROUNDDOWN((1000*CF$1)/CF33,2),ROUND((1000*CF$1)/CF33,2)),IF(CF33="","",0))</f>
      </c>
      <c r="CI33" s="74">
        <f ca="1">IF(OR(CF33&lt;&gt;"",CG33&lt;&gt;""),RANK(CJ33,CJ$5:INDIRECT(CI$1,TRUE)),"")</f>
      </c>
      <c r="CJ33" s="77">
        <f t="shared" si="35"/>
      </c>
      <c r="CK33" s="77">
        <f t="shared" si="13"/>
      </c>
      <c r="CL33" s="105">
        <f ca="1">IF(CK33&lt;&gt;"",RANK(CK33,CK$5:INDIRECT(CL$1,TRUE)),"")</f>
      </c>
      <c r="CM33" s="114">
        <f>IF(AND('Raw Data'!AB31&lt;&gt;"",'Raw Data'!AB31&lt;&gt;0),ROUNDDOWN('Raw Data'!AB31,Title!$M$1),"")</f>
      </c>
      <c r="CN33" s="110">
        <f>IF(AND('Raw Data'!AC31&lt;&gt;"",'Raw Data'!AC31&lt;&gt;0),'Raw Data'!AC31,"")</f>
      </c>
      <c r="CO33" s="98">
        <f>IF(AND(CM33&gt;0,CM33&lt;&gt;""),IF(Title!$K$1=0,ROUNDDOWN((1000*CM$1)/CM33,2),ROUND((1000*CM$1)/CM33,2)),IF(CM33="","",0))</f>
      </c>
      <c r="CP33" s="74">
        <f ca="1">IF(OR(CM33&lt;&gt;"",CN33&lt;&gt;""),RANK(CQ33,CQ$5:INDIRECT(CP$1,TRUE)),"")</f>
      </c>
      <c r="CQ33" s="77">
        <f t="shared" si="36"/>
      </c>
      <c r="CR33" s="77">
        <f t="shared" si="14"/>
      </c>
      <c r="CS33" s="105">
        <f ca="1">IF(CR33&lt;&gt;"",RANK(CR33,CR$5:INDIRECT(CS$1,TRUE)),"")</f>
      </c>
      <c r="CT33" s="114">
        <f>IF(AND('Raw Data'!AD31&lt;&gt;"",'Raw Data'!AD31&lt;&gt;0),ROUNDDOWN('Raw Data'!AD31,Title!$M$1),"")</f>
      </c>
      <c r="CU33" s="110">
        <f>IF(AND('Raw Data'!AE31&lt;&gt;"",'Raw Data'!AE31&lt;&gt;0),'Raw Data'!AE31,"")</f>
      </c>
      <c r="CV33" s="98">
        <f>IF(AND(CT33&gt;0,CT33&lt;&gt;""),IF(Title!$K$1=0,ROUNDDOWN((1000*CT$1)/CT33,2),ROUND((1000*CT$1)/CT33,2)),IF(CT33="","",0))</f>
      </c>
      <c r="CW33" s="74">
        <f ca="1">IF(OR(CT33&lt;&gt;"",CU33&lt;&gt;""),RANK(CX33,CX$5:INDIRECT(CW$1,TRUE)),"")</f>
      </c>
      <c r="CX33" s="77">
        <f t="shared" si="37"/>
      </c>
      <c r="CY33" s="77">
        <f t="shared" si="15"/>
      </c>
      <c r="CZ33" s="105">
        <f ca="1">IF(CY33&lt;&gt;"",RANK(CY33,CY$5:INDIRECT(CZ$1,TRUE)),"")</f>
      </c>
      <c r="DA33" s="114">
        <f>IF(AND('Raw Data'!AF31&lt;&gt;"",'Raw Data'!AF31&lt;&gt;0),ROUNDDOWN('Raw Data'!AF31,Title!$M$1),"")</f>
      </c>
      <c r="DB33" s="110">
        <f>IF(AND('Raw Data'!AG31&lt;&gt;"",'Raw Data'!AG31&lt;&gt;0),'Raw Data'!AG31,"")</f>
      </c>
      <c r="DC33" s="98">
        <f>IF(AND(DA33&gt;0,DA33&lt;&gt;""),IF(Title!$K$1=0,ROUNDDOWN((1000*DA$1)/DA33,2),ROUND((1000*DA$1)/DA33,2)),IF(DA33="","",0))</f>
      </c>
      <c r="DD33" s="74">
        <f ca="1">IF(OR(DA33&lt;&gt;"",DB33&lt;&gt;""),RANK(DE33,DE$5:INDIRECT(DD$1,TRUE)),"")</f>
      </c>
      <c r="DE33" s="77">
        <f t="shared" si="38"/>
      </c>
      <c r="DF33" s="77">
        <f t="shared" si="16"/>
      </c>
      <c r="DG33" s="105">
        <f ca="1">IF(DF33&lt;&gt;"",RANK(DF33,DF$5:INDIRECT(DG$1,TRUE)),"")</f>
      </c>
      <c r="DH33" s="114">
        <f>IF(AND('Raw Data'!AH31&lt;&gt;"",'Raw Data'!AH31&lt;&gt;0),ROUNDDOWN('Raw Data'!AH31,Title!$M$1),"")</f>
      </c>
      <c r="DI33" s="110">
        <f>IF(AND('Raw Data'!AI31&lt;&gt;"",'Raw Data'!AI31&lt;&gt;0),'Raw Data'!AI31,"")</f>
      </c>
      <c r="DJ33" s="98">
        <f>IF(AND(DH33&gt;0,DH33&lt;&gt;""),IF(Title!$K$1=0,ROUNDDOWN((1000*DH$1)/DH33,2),ROUND((1000*DH$1)/DH33,2)),IF(DH33="","",0))</f>
      </c>
      <c r="DK33" s="74">
        <f ca="1">IF(OR(DH33&lt;&gt;"",DI33&lt;&gt;""),RANK(DL33,DL$5:INDIRECT(DK$1,TRUE)),"")</f>
      </c>
      <c r="DL33" s="77">
        <f t="shared" si="39"/>
      </c>
      <c r="DM33" s="77">
        <f t="shared" si="17"/>
      </c>
      <c r="DN33" s="105">
        <f ca="1">IF(DM33&lt;&gt;"",RANK(DM33,DM$5:INDIRECT(DN$1,TRUE)),"")</f>
      </c>
      <c r="DO33" s="114">
        <f>IF(AND('Raw Data'!AJ31&lt;&gt;"",'Raw Data'!AJ31&lt;&gt;0),ROUNDDOWN('Raw Data'!AJ31,Title!$M$1),"")</f>
      </c>
      <c r="DP33" s="110">
        <f>IF(AND('Raw Data'!AK31&lt;&gt;"",'Raw Data'!AK31&lt;&gt;0),'Raw Data'!AK31,"")</f>
      </c>
      <c r="DQ33" s="98">
        <f>IF(AND(DO33&gt;0,DO33&lt;&gt;""),IF(Title!$K$1=0,ROUNDDOWN((1000*DO$1)/DO33,2),ROUND((1000*DO$1)/DO33,2)),IF(DO33="","",0))</f>
      </c>
      <c r="DR33" s="74">
        <f ca="1">IF(OR(DO33&lt;&gt;"",DP33&lt;&gt;""),RANK(DS33,DS$5:INDIRECT(DR$1,TRUE)),"")</f>
      </c>
      <c r="DS33" s="77">
        <f t="shared" si="40"/>
      </c>
      <c r="DT33" s="77">
        <f t="shared" si="18"/>
      </c>
      <c r="DU33" s="105">
        <f ca="1">IF(DT33&lt;&gt;"",RANK(DT33,DT$5:INDIRECT(DU$1,TRUE)),"")</f>
      </c>
      <c r="DV33" s="114">
        <f>IF(AND('Raw Data'!AL31&lt;&gt;"",'Raw Data'!AL31&lt;&gt;0),ROUNDDOWN('Raw Data'!AL31,Title!$M$1),"")</f>
      </c>
      <c r="DW33" s="110">
        <f>IF(AND('Raw Data'!AM31&lt;&gt;"",'Raw Data'!AM31&lt;&gt;0),'Raw Data'!AM31,"")</f>
      </c>
      <c r="DX33" s="98">
        <f>IF(AND(DV33&gt;0,DV33&lt;&gt;""),IF(Title!$K$1=0,ROUNDDOWN((1000*DV$1)/DV33,2),ROUND((1000*DV$1)/DV33,2)),IF(DV33="","",0))</f>
      </c>
      <c r="DY33" s="74">
        <f ca="1">IF(OR(DV33&lt;&gt;"",DW33&lt;&gt;""),RANK(DZ33,DZ$5:INDIRECT(DY$1,TRUE)),"")</f>
      </c>
      <c r="DZ33" s="77">
        <f t="shared" si="41"/>
      </c>
      <c r="EA33" s="77">
        <f t="shared" si="19"/>
      </c>
      <c r="EB33" s="105">
        <f ca="1">IF(EA33&lt;&gt;"",RANK(EA33,EA$5:INDIRECT(EB$1,TRUE)),"")</f>
      </c>
      <c r="EC33" s="114">
        <f>IF(AND('Raw Data'!AN31&lt;&gt;"",'Raw Data'!AN31&lt;&gt;0),ROUNDDOWN('Raw Data'!AN31,Title!$M$1),"")</f>
      </c>
      <c r="ED33" s="110">
        <f>IF(AND('Raw Data'!AO31&lt;&gt;"",'Raw Data'!AO31&lt;&gt;0),'Raw Data'!AO31,"")</f>
      </c>
      <c r="EE33" s="98">
        <f>IF(AND(EC33&gt;0,EC33&lt;&gt;""),IF(Title!$K$1=0,ROUNDDOWN((1000*EC$1)/EC33,2),ROUND((1000*EC$1)/EC33,2)),IF(EC33="","",0))</f>
      </c>
      <c r="EF33" s="74">
        <f ca="1">IF(OR(EC33&lt;&gt;"",ED33&lt;&gt;""),RANK(EG33,EG$5:INDIRECT(EF$1,TRUE)),"")</f>
      </c>
      <c r="EG33" s="77">
        <f t="shared" si="42"/>
      </c>
      <c r="EH33" s="77">
        <f t="shared" si="20"/>
      </c>
      <c r="EI33" s="105">
        <f ca="1">IF(EH33&lt;&gt;"",RANK(EH33,EH$5:INDIRECT(EI$1,TRUE)),"")</f>
      </c>
      <c r="EJ33" s="114">
        <f>IF(AND('Raw Data'!AP31&lt;&gt;"",'Raw Data'!AP31&lt;&gt;0),ROUNDDOWN('Raw Data'!AP31,Title!$M$1),"")</f>
      </c>
      <c r="EK33" s="107">
        <f>IF(AND('Raw Data'!AQ31&lt;&gt;"",'Raw Data'!AQ31&lt;&gt;0),'Raw Data'!AQ31,"")</f>
      </c>
      <c r="EL33" s="98">
        <f>IF(AND(EJ33&gt;0,EJ33&lt;&gt;""),IF(Title!$K$1=0,ROUNDDOWN((1000*EJ$1)/EJ33,2),ROUND((1000*EJ$1)/EJ33,2)),IF(EJ33="","",0))</f>
      </c>
      <c r="EM33" s="74">
        <f ca="1">IF(OR(EJ33&lt;&gt;"",EK33&lt;&gt;""),RANK(EN33,EN$5:INDIRECT(EM$1,TRUE)),"")</f>
      </c>
      <c r="EN33" s="77">
        <f t="shared" si="43"/>
      </c>
      <c r="EO33" s="77">
        <f t="shared" si="21"/>
      </c>
      <c r="EP33" s="105">
        <f ca="1">IF(EO33&lt;&gt;"",RANK(EO33,EO$5:INDIRECT(EP$1,TRUE)),"")</f>
      </c>
      <c r="EQ33" s="74" t="str">
        <f t="shared" si="44"/>
        <v>$ER$33:$FK$33</v>
      </c>
      <c r="ER33" s="77">
        <f t="shared" si="45"/>
        <v>0</v>
      </c>
      <c r="ES33" s="77">
        <f t="shared" si="46"/>
        <v>0</v>
      </c>
      <c r="ET33" s="77">
        <f t="shared" si="47"/>
        <v>0</v>
      </c>
      <c r="EU33" s="77">
        <f t="shared" si="48"/>
        <v>0</v>
      </c>
      <c r="EV33" s="77">
        <f t="shared" si="49"/>
        <v>0</v>
      </c>
      <c r="EW33" s="77">
        <f t="shared" si="50"/>
        <v>0</v>
      </c>
      <c r="EX33" s="77">
        <f t="shared" si="51"/>
        <v>0</v>
      </c>
      <c r="EY33" s="77">
        <f t="shared" si="52"/>
        <v>0</v>
      </c>
      <c r="EZ33" s="77">
        <f t="shared" si="53"/>
        <v>0</v>
      </c>
      <c r="FA33" s="77">
        <f t="shared" si="54"/>
        <v>0</v>
      </c>
      <c r="FB33" s="77">
        <f t="shared" si="55"/>
        <v>0</v>
      </c>
      <c r="FC33" s="77">
        <f t="shared" si="56"/>
        <v>0</v>
      </c>
      <c r="FD33" s="77">
        <f t="shared" si="57"/>
        <v>0</v>
      </c>
      <c r="FE33" s="77">
        <f t="shared" si="58"/>
        <v>0</v>
      </c>
      <c r="FF33" s="77">
        <f t="shared" si="59"/>
        <v>0</v>
      </c>
      <c r="FG33" s="77">
        <f t="shared" si="60"/>
        <v>0</v>
      </c>
      <c r="FH33" s="77">
        <f t="shared" si="61"/>
        <v>0</v>
      </c>
      <c r="FI33" s="77">
        <f t="shared" si="62"/>
        <v>0</v>
      </c>
      <c r="FJ33" s="77">
        <f t="shared" si="63"/>
        <v>0</v>
      </c>
      <c r="FK33" s="77">
        <f t="shared" si="64"/>
        <v>0</v>
      </c>
      <c r="FL33" s="74" t="str">
        <f t="shared" si="65"/>
        <v>$FM$33:$GF$33</v>
      </c>
      <c r="FM33" s="78">
        <f t="shared" si="66"/>
        <v>0</v>
      </c>
      <c r="FN33" s="74">
        <f t="shared" si="67"/>
        <v>0</v>
      </c>
      <c r="FO33" s="74">
        <f t="shared" si="68"/>
        <v>0</v>
      </c>
      <c r="FP33" s="74">
        <f t="shared" si="69"/>
        <v>0</v>
      </c>
      <c r="FQ33" s="74">
        <f t="shared" si="70"/>
        <v>0</v>
      </c>
      <c r="FR33" s="74">
        <f t="shared" si="71"/>
        <v>0</v>
      </c>
      <c r="FS33" s="74">
        <f t="shared" si="72"/>
        <v>0</v>
      </c>
      <c r="FT33" s="74">
        <f t="shared" si="73"/>
        <v>0</v>
      </c>
      <c r="FU33" s="74">
        <f t="shared" si="74"/>
        <v>0</v>
      </c>
      <c r="FV33" s="74">
        <f t="shared" si="75"/>
        <v>0</v>
      </c>
      <c r="FW33" s="74">
        <f t="shared" si="76"/>
        <v>0</v>
      </c>
      <c r="FX33" s="74">
        <f t="shared" si="77"/>
        <v>0</v>
      </c>
      <c r="FY33" s="74">
        <f t="shared" si="78"/>
        <v>0</v>
      </c>
      <c r="FZ33" s="74">
        <f t="shared" si="79"/>
        <v>0</v>
      </c>
      <c r="GA33" s="74">
        <f t="shared" si="80"/>
        <v>0</v>
      </c>
      <c r="GB33" s="74">
        <f t="shared" si="81"/>
        <v>0</v>
      </c>
      <c r="GC33" s="74">
        <f t="shared" si="82"/>
        <v>0</v>
      </c>
      <c r="GD33" s="74">
        <f t="shared" si="83"/>
        <v>0</v>
      </c>
      <c r="GE33" s="74">
        <f t="shared" si="84"/>
        <v>0</v>
      </c>
      <c r="GF33" s="74">
        <f t="shared" si="85"/>
        <v>0</v>
      </c>
      <c r="GG33" s="74" t="str">
        <f t="shared" si="86"/>
        <v>HA33</v>
      </c>
      <c r="GH33" s="77">
        <f>GetDiscardScore($ER33:ER33,GH$1)</f>
        <v>0</v>
      </c>
      <c r="GI33" s="77">
        <f>GetDiscardScore($ER33:ES33,GI$1)</f>
        <v>0</v>
      </c>
      <c r="GJ33" s="77">
        <f>GetDiscardScore($ER33:ET33,GJ$1)</f>
        <v>0</v>
      </c>
      <c r="GK33" s="77">
        <f>GetDiscardScore($ER33:EU33,GK$1)</f>
        <v>0</v>
      </c>
      <c r="GL33" s="77">
        <f>GetDiscardScore($ER33:EV33,GL$1)</f>
        <v>0</v>
      </c>
      <c r="GM33" s="77">
        <f>GetDiscardScore($ER33:EW33,GM$1)</f>
        <v>0</v>
      </c>
      <c r="GN33" s="77">
        <f>GetDiscardScore($ER33:EX33,GN$1)</f>
        <v>0</v>
      </c>
      <c r="GO33" s="77">
        <f>GetDiscardScore($ER33:EY33,GO$1)</f>
        <v>0</v>
      </c>
      <c r="GP33" s="77">
        <f>GetDiscardScore($ER33:EZ33,GP$1)</f>
        <v>0</v>
      </c>
      <c r="GQ33" s="77">
        <f>GetDiscardScore($ER33:FA33,GQ$1)</f>
        <v>0</v>
      </c>
      <c r="GR33" s="77">
        <f>GetDiscardScore($ER33:FB33,GR$1)</f>
        <v>0</v>
      </c>
      <c r="GS33" s="77">
        <f>GetDiscardScore($ER33:FC33,GS$1)</f>
        <v>0</v>
      </c>
      <c r="GT33" s="77">
        <f>GetDiscardScore($ER33:FD33,GT$1)</f>
        <v>0</v>
      </c>
      <c r="GU33" s="77">
        <f>GetDiscardScore($ER33:FE33,GU$1)</f>
        <v>0</v>
      </c>
      <c r="GV33" s="77">
        <f>GetDiscardScore($ER33:FF33,GV$1)</f>
        <v>0</v>
      </c>
      <c r="GW33" s="77">
        <f>GetDiscardScore($ER33:FG33,GW$1)</f>
        <v>0</v>
      </c>
      <c r="GX33" s="77">
        <f>GetDiscardScore($ER33:FH33,GX$1)</f>
        <v>0</v>
      </c>
      <c r="GY33" s="77">
        <f>GetDiscardScore($ER33:FI33,GY$1)</f>
        <v>0</v>
      </c>
      <c r="GZ33" s="77">
        <f>GetDiscardScore($ER33:FJ33,GZ$1)</f>
        <v>0</v>
      </c>
      <c r="HA33" s="77">
        <f>GetDiscardScore($ER33:FK33,HA$1)</f>
        <v>0</v>
      </c>
      <c r="HB33" s="79">
        <f ca="1" t="shared" si="87"/>
      </c>
      <c r="HC33" s="78">
        <f ca="1">IF(HB33&lt;&gt;"",RANK(HB33,HB$5:INDIRECT(HC$1,TRUE),0),"")</f>
      </c>
      <c r="HD33" s="76">
        <f ca="1" t="shared" si="88"/>
      </c>
    </row>
    <row r="34" spans="1:212" s="74" customFormat="1" ht="11.25">
      <c r="A34" s="39">
        <v>30</v>
      </c>
      <c r="B34" s="39">
        <f>IF('Raw Data'!B32&lt;&gt;"",'Raw Data'!B32,"")</f>
      </c>
      <c r="C34" s="74">
        <f>IF('Raw Data'!C32&lt;&gt;"",'Raw Data'!C32,"")</f>
      </c>
      <c r="D34" s="40">
        <f t="shared" si="22"/>
      </c>
      <c r="E34" s="75">
        <f t="shared" si="23"/>
      </c>
      <c r="F34" s="100">
        <f t="shared" si="0"/>
      </c>
      <c r="G34" s="114">
        <f>IF(AND('Raw Data'!D32&lt;&gt;"",'Raw Data'!D32&lt;&gt;0),ROUNDDOWN('Raw Data'!D32,Title!$M$1),"")</f>
      </c>
      <c r="H34" s="110">
        <f>IF(AND('Raw Data'!E32&lt;&gt;"",'Raw Data'!E32&lt;&gt;0),'Raw Data'!E32,"")</f>
      </c>
      <c r="I34" s="98">
        <f>IF(AND(G34&lt;&gt;"",G34&gt;0),IF(Title!$K$1=0,ROUNDDOWN((1000*G$1)/G34,2),ROUND((1000*G$1)/G34,2)),IF(G34="","",0))</f>
      </c>
      <c r="J34" s="74">
        <f ca="1">IF(K34&lt;&gt;0,RANK(K34,K$5:INDIRECT(J$1,TRUE)),"")</f>
      </c>
      <c r="K34" s="77">
        <f t="shared" si="89"/>
        <v>0</v>
      </c>
      <c r="L34" s="77">
        <f t="shared" si="2"/>
      </c>
      <c r="M34" s="105">
        <f ca="1">IF(L34&lt;&gt;"",RANK(L34,L$5:INDIRECT(M$1,TRUE)),"")</f>
      </c>
      <c r="N34" s="114">
        <f>IF(AND('Raw Data'!F32&lt;&gt;"",'Raw Data'!F32&lt;&gt;0),ROUNDDOWN('Raw Data'!F32,Title!$M$1),"")</f>
      </c>
      <c r="O34" s="110">
        <f>IF(AND('Raw Data'!G32&lt;&gt;"",'Raw Data'!G32&lt;&gt;0),'Raw Data'!G32,"")</f>
      </c>
      <c r="P34" s="98">
        <f>IF(AND(N34&gt;0,N34&lt;&gt;""),IF(Title!$K$1=0,ROUNDDOWN((1000*N$1)/N34,2),ROUND((1000*N$1)/N34,2)),IF(N34="","",0))</f>
      </c>
      <c r="Q34" s="74">
        <f ca="1">IF(OR(N34&lt;&gt;"",O34&lt;&gt;""),RANK(R34,R$5:INDIRECT(Q$1,TRUE)),"")</f>
      </c>
      <c r="R34" s="77">
        <f t="shared" si="24"/>
      </c>
      <c r="S34" s="77">
        <f t="shared" si="3"/>
      </c>
      <c r="T34" s="105">
        <f ca="1">IF(S34&lt;&gt;"",RANK(S34,S$5:INDIRECT(T$1,TRUE)),"")</f>
      </c>
      <c r="U34" s="114">
        <f>IF(AND('Raw Data'!H32&lt;&gt;"",'Raw Data'!H32&lt;&gt;0),ROUNDDOWN('Raw Data'!H32,Title!$M$1),"")</f>
      </c>
      <c r="V34" s="110">
        <f>IF(AND('Raw Data'!I32&lt;&gt;"",'Raw Data'!I32&lt;&gt;0),'Raw Data'!I32,"")</f>
      </c>
      <c r="W34" s="98">
        <f>IF(AND(U34&gt;0,U34&lt;&gt;""),IF(Title!$K$1=0,ROUNDDOWN((1000*U$1)/U34,2),ROUND((1000*U$1)/U34,2)),IF(U34="","",0))</f>
      </c>
      <c r="X34" s="74">
        <f ca="1">IF(OR(U34&lt;&gt;"",V34&lt;&gt;""),RANK(Y34,Y$5:INDIRECT(X$1,TRUE)),"")</f>
      </c>
      <c r="Y34" s="77">
        <f t="shared" si="25"/>
      </c>
      <c r="Z34" s="77">
        <f t="shared" si="4"/>
      </c>
      <c r="AA34" s="105">
        <f ca="1">IF(Z34&lt;&gt;"",RANK(Z34,Z$5:INDIRECT(AA$1,TRUE)),"")</f>
      </c>
      <c r="AB34" s="114">
        <f>IF(AND('Raw Data'!J32&lt;&gt;"",'Raw Data'!J32&lt;&gt;0),ROUNDDOWN('Raw Data'!J32,Title!$M$1),"")</f>
      </c>
      <c r="AC34" s="110">
        <f>IF(AND('Raw Data'!K32&lt;&gt;"",'Raw Data'!K32&lt;&gt;0),'Raw Data'!K32,"")</f>
      </c>
      <c r="AD34" s="98">
        <f>IF(AND(AB34&gt;0,AB34&lt;&gt;""),IF(Title!$K$1=0,ROUNDDOWN((1000*AB$1)/AB34,2),ROUND((1000*AB$1)/AB34,2)),IF(AB34="","",0))</f>
      </c>
      <c r="AE34" s="74">
        <f ca="1">IF(OR(AB34&lt;&gt;"",AC34&lt;&gt;""),RANK(AF34,AF$5:INDIRECT(AE$1,TRUE)),"")</f>
      </c>
      <c r="AF34" s="77">
        <f t="shared" si="26"/>
      </c>
      <c r="AG34" s="77">
        <f t="shared" si="5"/>
      </c>
      <c r="AH34" s="105">
        <f ca="1">IF(AG34&lt;&gt;"",RANK(AG34,AG$5:INDIRECT(AH$1,TRUE)),"")</f>
      </c>
      <c r="AI34" s="114">
        <f>IF(AND('Raw Data'!L32&lt;&gt;"",'Raw Data'!L32&lt;&gt;0),ROUNDDOWN('Raw Data'!L32,Title!$M$1),"")</f>
      </c>
      <c r="AJ34" s="110">
        <f>IF(AND('Raw Data'!M32&lt;&gt;"",'Raw Data'!M32&lt;&gt;0),'Raw Data'!M32,"")</f>
      </c>
      <c r="AK34" s="98">
        <f>IF(AND(AI34&gt;0,AI34&lt;&gt;""),IF(Title!$K$1=0,ROUNDDOWN((1000*AI$1)/AI34,2),ROUND((1000*AI$1)/AI34,2)),IF(AI34="","",0))</f>
      </c>
      <c r="AL34" s="74">
        <f ca="1">IF(OR(AI34&lt;&gt;"",AJ34&lt;&gt;""),RANK(AM34,AM$5:INDIRECT(AL$1,TRUE)),"")</f>
      </c>
      <c r="AM34" s="77">
        <f t="shared" si="27"/>
      </c>
      <c r="AN34" s="77">
        <f t="shared" si="6"/>
      </c>
      <c r="AO34" s="105">
        <f ca="1">IF(AN34&lt;&gt;"",RANK(AN34,AN$5:INDIRECT(AO$1,TRUE)),"")</f>
      </c>
      <c r="AP34" s="114">
        <f>IF(AND('Raw Data'!N32&lt;&gt;"",'Raw Data'!N32&lt;&gt;0),ROUNDDOWN('Raw Data'!N32,Title!$M$1),"")</f>
      </c>
      <c r="AQ34" s="110">
        <f>IF(AND('Raw Data'!O32&lt;&gt;"",'Raw Data'!O32&lt;&gt;0),'Raw Data'!O32,"")</f>
      </c>
      <c r="AR34" s="98">
        <f>IF(AND(AP34&gt;0,AP34&lt;&gt;""),IF(Title!$K$1=0,ROUNDDOWN((1000*AP$1)/AP34,2),ROUND((1000*AP$1)/AP34,2)),IF(AP34="","",0))</f>
      </c>
      <c r="AS34" s="74">
        <f ca="1">IF(OR(AP34&lt;&gt;"",AQ34&lt;&gt;""),RANK(AT34,AT$5:INDIRECT(AS$1,TRUE)),"")</f>
      </c>
      <c r="AT34" s="77">
        <f t="shared" si="28"/>
      </c>
      <c r="AU34" s="77">
        <f t="shared" si="7"/>
      </c>
      <c r="AV34" s="105">
        <f ca="1">IF(AU34&lt;&gt;"",RANK(AU34,AU$5:INDIRECT(AV$1,TRUE)),"")</f>
      </c>
      <c r="AW34" s="114">
        <f>IF(AND('Raw Data'!P32&lt;&gt;"",'Raw Data'!P32&lt;&gt;0),ROUNDDOWN('Raw Data'!P32,Title!$M$1),"")</f>
      </c>
      <c r="AX34" s="110">
        <f>IF(AND('Raw Data'!Q32&lt;&gt;"",'Raw Data'!Q32&lt;&gt;0),'Raw Data'!Q32,"")</f>
      </c>
      <c r="AY34" s="98">
        <f>IF(AND(AW34&gt;0,AW34&lt;&gt;""),IF(Title!$K$1=0,ROUNDDOWN((1000*AW$1)/AW34,2),ROUND((1000*AW$1)/AW34,2)),IF(AW34="","",0))</f>
      </c>
      <c r="AZ34" s="74">
        <f ca="1">IF(OR(AW34&lt;&gt;"",AX34&lt;&gt;""),RANK(BA34,BA$5:INDIRECT(AZ$1,TRUE)),"")</f>
      </c>
      <c r="BA34" s="77">
        <f t="shared" si="29"/>
      </c>
      <c r="BB34" s="77">
        <f t="shared" si="8"/>
      </c>
      <c r="BC34" s="105">
        <f ca="1">IF(BB34&lt;&gt;"",RANK(BB34,BB$5:INDIRECT(BC$1,TRUE)),"")</f>
      </c>
      <c r="BD34" s="114">
        <f>IF(AND('Raw Data'!R32&lt;&gt;"",'Raw Data'!R32&lt;&gt;0),ROUNDDOWN('Raw Data'!R32,Title!$M$1),"")</f>
      </c>
      <c r="BE34" s="110">
        <f>IF(AND('Raw Data'!S32&lt;&gt;"",'Raw Data'!S32&lt;&gt;0),'Raw Data'!S32,"")</f>
      </c>
      <c r="BF34" s="98">
        <f>IF(AND(BD34&gt;0,BD34&lt;&gt;""),IF(Title!$K$1=0,ROUNDDOWN((1000*BD$1)/BD34,2),ROUND((1000*BD$1)/BD34,2)),IF(BD34="","",0))</f>
      </c>
      <c r="BG34" s="74">
        <f ca="1">IF(OR(BD34&lt;&gt;"",BE34&lt;&gt;""),RANK(BH34,BH$5:INDIRECT(BG$1,TRUE)),"")</f>
      </c>
      <c r="BH34" s="77">
        <f t="shared" si="30"/>
      </c>
      <c r="BI34" s="77">
        <f t="shared" si="9"/>
      </c>
      <c r="BJ34" s="105">
        <f ca="1">IF(BI34&lt;&gt;"",RANK(BI34,BI$5:INDIRECT(BJ$1,TRUE)),"")</f>
      </c>
      <c r="BK34" s="114">
        <f>IF(AND('Raw Data'!T32&lt;&gt;"",'Raw Data'!T32&lt;&gt;0),ROUNDDOWN('Raw Data'!T32,Title!$M$1),"")</f>
      </c>
      <c r="BL34" s="110">
        <f>IF(AND('Raw Data'!U32&lt;&gt;"",'Raw Data'!U32&lt;&gt;0),'Raw Data'!U32,"")</f>
      </c>
      <c r="BM34" s="98">
        <f t="shared" si="31"/>
      </c>
      <c r="BN34" s="74">
        <f ca="1">IF(OR(BK34&lt;&gt;"",BL34&lt;&gt;""),RANK(BO34,BO$5:INDIRECT(BN$1,TRUE)),"")</f>
      </c>
      <c r="BO34" s="77">
        <f t="shared" si="32"/>
      </c>
      <c r="BP34" s="77">
        <f t="shared" si="10"/>
      </c>
      <c r="BQ34" s="105">
        <f ca="1">IF(BP34&lt;&gt;"",RANK(BP34,BP$5:INDIRECT(BQ$1,TRUE)),"")</f>
      </c>
      <c r="BR34" s="114">
        <f>IF(AND('Raw Data'!V32&lt;&gt;"",'Raw Data'!V32&lt;&gt;0),ROUNDDOWN('Raw Data'!V32,Title!$M$1),"")</f>
      </c>
      <c r="BS34" s="110">
        <f>IF(AND('Raw Data'!W32&lt;&gt;"",'Raw Data'!W32&lt;&gt;0),'Raw Data'!W32,"")</f>
      </c>
      <c r="BT34" s="98">
        <f>IF(AND(BR34&gt;0,BR34&lt;&gt;""),IF(Title!$K$1=0,ROUNDDOWN((1000*BR$1)/BR34,2),ROUND((1000*BR$1)/BR34,2)),IF(BR34="","",0))</f>
      </c>
      <c r="BU34" s="74">
        <f ca="1">IF(OR(BR34&lt;&gt;"",BS34&lt;&gt;""),RANK(BV34,BV$5:INDIRECT(BU$1,TRUE)),"")</f>
      </c>
      <c r="BV34" s="77">
        <f t="shared" si="33"/>
      </c>
      <c r="BW34" s="77">
        <f t="shared" si="11"/>
      </c>
      <c r="BX34" s="105">
        <f ca="1">IF(BW34&lt;&gt;"",RANK(BW34,BW$5:INDIRECT(BX$1,TRUE)),"")</f>
      </c>
      <c r="BY34" s="114">
        <f>IF(AND('Raw Data'!X32&lt;&gt;"",'Raw Data'!X32&lt;&gt;0),ROUNDDOWN('Raw Data'!X32,Title!$M$1),"")</f>
      </c>
      <c r="BZ34" s="110">
        <f>IF(AND('Raw Data'!Y32&lt;&gt;"",'Raw Data'!Y32&lt;&gt;0),'Raw Data'!Y32,"")</f>
      </c>
      <c r="CA34" s="98">
        <f>IF(AND(BY34&gt;0,BY34&lt;&gt;""),IF(Title!$K$1=0,ROUNDDOWN((1000*BY$1)/BY34,2),ROUND((1000*BY$1)/BY34,2)),IF(BY34="","",0))</f>
      </c>
      <c r="CB34" s="74">
        <f ca="1">IF(OR(BY34&lt;&gt;"",BZ34&lt;&gt;""),RANK(CC34,CC$5:INDIRECT(CB$1,TRUE)),"")</f>
      </c>
      <c r="CC34" s="77">
        <f t="shared" si="34"/>
      </c>
      <c r="CD34" s="77">
        <f t="shared" si="12"/>
      </c>
      <c r="CE34" s="105">
        <f ca="1">IF(CD34&lt;&gt;"",RANK(CD34,CD$5:INDIRECT(CE$1,TRUE)),"")</f>
      </c>
      <c r="CF34" s="114">
        <f>IF(AND('Raw Data'!Z32&lt;&gt;"",'Raw Data'!Z32&lt;&gt;0),ROUNDDOWN('Raw Data'!Z32,Title!$M$1),"")</f>
      </c>
      <c r="CG34" s="110">
        <f>IF(AND('Raw Data'!AA32&lt;&gt;"",'Raw Data'!AA32&lt;&gt;0),'Raw Data'!AA32,"")</f>
      </c>
      <c r="CH34" s="98">
        <f>IF(AND(CF34&gt;0,CF34&lt;&gt;""),IF(Title!$K$1=0,ROUNDDOWN((1000*CF$1)/CF34,2),ROUND((1000*CF$1)/CF34,2)),IF(CF34="","",0))</f>
      </c>
      <c r="CI34" s="74">
        <f ca="1">IF(OR(CF34&lt;&gt;"",CG34&lt;&gt;""),RANK(CJ34,CJ$5:INDIRECT(CI$1,TRUE)),"")</f>
      </c>
      <c r="CJ34" s="77">
        <f t="shared" si="35"/>
      </c>
      <c r="CK34" s="77">
        <f t="shared" si="13"/>
      </c>
      <c r="CL34" s="105">
        <f ca="1">IF(CK34&lt;&gt;"",RANK(CK34,CK$5:INDIRECT(CL$1,TRUE)),"")</f>
      </c>
      <c r="CM34" s="114">
        <f>IF(AND('Raw Data'!AB32&lt;&gt;"",'Raw Data'!AB32&lt;&gt;0),ROUNDDOWN('Raw Data'!AB32,Title!$M$1),"")</f>
      </c>
      <c r="CN34" s="110">
        <f>IF(AND('Raw Data'!AC32&lt;&gt;"",'Raw Data'!AC32&lt;&gt;0),'Raw Data'!AC32,"")</f>
      </c>
      <c r="CO34" s="98">
        <f>IF(AND(CM34&gt;0,CM34&lt;&gt;""),IF(Title!$K$1=0,ROUNDDOWN((1000*CM$1)/CM34,2),ROUND((1000*CM$1)/CM34,2)),IF(CM34="","",0))</f>
      </c>
      <c r="CP34" s="74">
        <f ca="1">IF(OR(CM34&lt;&gt;"",CN34&lt;&gt;""),RANK(CQ34,CQ$5:INDIRECT(CP$1,TRUE)),"")</f>
      </c>
      <c r="CQ34" s="77">
        <f t="shared" si="36"/>
      </c>
      <c r="CR34" s="77">
        <f t="shared" si="14"/>
      </c>
      <c r="CS34" s="105">
        <f ca="1">IF(CR34&lt;&gt;"",RANK(CR34,CR$5:INDIRECT(CS$1,TRUE)),"")</f>
      </c>
      <c r="CT34" s="114">
        <f>IF(AND('Raw Data'!AD32&lt;&gt;"",'Raw Data'!AD32&lt;&gt;0),ROUNDDOWN('Raw Data'!AD32,Title!$M$1),"")</f>
      </c>
      <c r="CU34" s="110">
        <f>IF(AND('Raw Data'!AE32&lt;&gt;"",'Raw Data'!AE32&lt;&gt;0),'Raw Data'!AE32,"")</f>
      </c>
      <c r="CV34" s="98">
        <f>IF(AND(CT34&gt;0,CT34&lt;&gt;""),IF(Title!$K$1=0,ROUNDDOWN((1000*CT$1)/CT34,2),ROUND((1000*CT$1)/CT34,2)),IF(CT34="","",0))</f>
      </c>
      <c r="CW34" s="74">
        <f ca="1">IF(OR(CT34&lt;&gt;"",CU34&lt;&gt;""),RANK(CX34,CX$5:INDIRECT(CW$1,TRUE)),"")</f>
      </c>
      <c r="CX34" s="77">
        <f t="shared" si="37"/>
      </c>
      <c r="CY34" s="77">
        <f t="shared" si="15"/>
      </c>
      <c r="CZ34" s="105">
        <f ca="1">IF(CY34&lt;&gt;"",RANK(CY34,CY$5:INDIRECT(CZ$1,TRUE)),"")</f>
      </c>
      <c r="DA34" s="114">
        <f>IF(AND('Raw Data'!AF32&lt;&gt;"",'Raw Data'!AF32&lt;&gt;0),ROUNDDOWN('Raw Data'!AF32,Title!$M$1),"")</f>
      </c>
      <c r="DB34" s="110">
        <f>IF(AND('Raw Data'!AG32&lt;&gt;"",'Raw Data'!AG32&lt;&gt;0),'Raw Data'!AG32,"")</f>
      </c>
      <c r="DC34" s="98">
        <f>IF(AND(DA34&gt;0,DA34&lt;&gt;""),IF(Title!$K$1=0,ROUNDDOWN((1000*DA$1)/DA34,2),ROUND((1000*DA$1)/DA34,2)),IF(DA34="","",0))</f>
      </c>
      <c r="DD34" s="74">
        <f ca="1">IF(OR(DA34&lt;&gt;"",DB34&lt;&gt;""),RANK(DE34,DE$5:INDIRECT(DD$1,TRUE)),"")</f>
      </c>
      <c r="DE34" s="77">
        <f t="shared" si="38"/>
      </c>
      <c r="DF34" s="77">
        <f t="shared" si="16"/>
      </c>
      <c r="DG34" s="105">
        <f ca="1">IF(DF34&lt;&gt;"",RANK(DF34,DF$5:INDIRECT(DG$1,TRUE)),"")</f>
      </c>
      <c r="DH34" s="114">
        <f>IF(AND('Raw Data'!AH32&lt;&gt;"",'Raw Data'!AH32&lt;&gt;0),ROUNDDOWN('Raw Data'!AH32,Title!$M$1),"")</f>
      </c>
      <c r="DI34" s="110">
        <f>IF(AND('Raw Data'!AI32&lt;&gt;"",'Raw Data'!AI32&lt;&gt;0),'Raw Data'!AI32,"")</f>
      </c>
      <c r="DJ34" s="98">
        <f>IF(AND(DH34&gt;0,DH34&lt;&gt;""),IF(Title!$K$1=0,ROUNDDOWN((1000*DH$1)/DH34,2),ROUND((1000*DH$1)/DH34,2)),IF(DH34="","",0))</f>
      </c>
      <c r="DK34" s="74">
        <f ca="1">IF(OR(DH34&lt;&gt;"",DI34&lt;&gt;""),RANK(DL34,DL$5:INDIRECT(DK$1,TRUE)),"")</f>
      </c>
      <c r="DL34" s="77">
        <f t="shared" si="39"/>
      </c>
      <c r="DM34" s="77">
        <f t="shared" si="17"/>
      </c>
      <c r="DN34" s="105">
        <f ca="1">IF(DM34&lt;&gt;"",RANK(DM34,DM$5:INDIRECT(DN$1,TRUE)),"")</f>
      </c>
      <c r="DO34" s="114">
        <f>IF(AND('Raw Data'!AJ32&lt;&gt;"",'Raw Data'!AJ32&lt;&gt;0),ROUNDDOWN('Raw Data'!AJ32,Title!$M$1),"")</f>
      </c>
      <c r="DP34" s="110">
        <f>IF(AND('Raw Data'!AK32&lt;&gt;"",'Raw Data'!AK32&lt;&gt;0),'Raw Data'!AK32,"")</f>
      </c>
      <c r="DQ34" s="98">
        <f>IF(AND(DO34&gt;0,DO34&lt;&gt;""),IF(Title!$K$1=0,ROUNDDOWN((1000*DO$1)/DO34,2),ROUND((1000*DO$1)/DO34,2)),IF(DO34="","",0))</f>
      </c>
      <c r="DR34" s="74">
        <f ca="1">IF(OR(DO34&lt;&gt;"",DP34&lt;&gt;""),RANK(DS34,DS$5:INDIRECT(DR$1,TRUE)),"")</f>
      </c>
      <c r="DS34" s="77">
        <f t="shared" si="40"/>
      </c>
      <c r="DT34" s="77">
        <f t="shared" si="18"/>
      </c>
      <c r="DU34" s="105">
        <f ca="1">IF(DT34&lt;&gt;"",RANK(DT34,DT$5:INDIRECT(DU$1,TRUE)),"")</f>
      </c>
      <c r="DV34" s="114">
        <f>IF(AND('Raw Data'!AL32&lt;&gt;"",'Raw Data'!AL32&lt;&gt;0),ROUNDDOWN('Raw Data'!AL32,Title!$M$1),"")</f>
      </c>
      <c r="DW34" s="110">
        <f>IF(AND('Raw Data'!AM32&lt;&gt;"",'Raw Data'!AM32&lt;&gt;0),'Raw Data'!AM32,"")</f>
      </c>
      <c r="DX34" s="98">
        <f>IF(AND(DV34&gt;0,DV34&lt;&gt;""),IF(Title!$K$1=0,ROUNDDOWN((1000*DV$1)/DV34,2),ROUND((1000*DV$1)/DV34,2)),IF(DV34="","",0))</f>
      </c>
      <c r="DY34" s="74">
        <f ca="1">IF(OR(DV34&lt;&gt;"",DW34&lt;&gt;""),RANK(DZ34,DZ$5:INDIRECT(DY$1,TRUE)),"")</f>
      </c>
      <c r="DZ34" s="77">
        <f t="shared" si="41"/>
      </c>
      <c r="EA34" s="77">
        <f t="shared" si="19"/>
      </c>
      <c r="EB34" s="105">
        <f ca="1">IF(EA34&lt;&gt;"",RANK(EA34,EA$5:INDIRECT(EB$1,TRUE)),"")</f>
      </c>
      <c r="EC34" s="114">
        <f>IF(AND('Raw Data'!AN32&lt;&gt;"",'Raw Data'!AN32&lt;&gt;0),ROUNDDOWN('Raw Data'!AN32,Title!$M$1),"")</f>
      </c>
      <c r="ED34" s="110">
        <f>IF(AND('Raw Data'!AO32&lt;&gt;"",'Raw Data'!AO32&lt;&gt;0),'Raw Data'!AO32,"")</f>
      </c>
      <c r="EE34" s="98">
        <f>IF(AND(EC34&gt;0,EC34&lt;&gt;""),IF(Title!$K$1=0,ROUNDDOWN((1000*EC$1)/EC34,2),ROUND((1000*EC$1)/EC34,2)),IF(EC34="","",0))</f>
      </c>
      <c r="EF34" s="74">
        <f ca="1">IF(OR(EC34&lt;&gt;"",ED34&lt;&gt;""),RANK(EG34,EG$5:INDIRECT(EF$1,TRUE)),"")</f>
      </c>
      <c r="EG34" s="77">
        <f t="shared" si="42"/>
      </c>
      <c r="EH34" s="77">
        <f t="shared" si="20"/>
      </c>
      <c r="EI34" s="105">
        <f ca="1">IF(EH34&lt;&gt;"",RANK(EH34,EH$5:INDIRECT(EI$1,TRUE)),"")</f>
      </c>
      <c r="EJ34" s="114">
        <f>IF(AND('Raw Data'!AP32&lt;&gt;"",'Raw Data'!AP32&lt;&gt;0),ROUNDDOWN('Raw Data'!AP32,Title!$M$1),"")</f>
      </c>
      <c r="EK34" s="107">
        <f>IF(AND('Raw Data'!AQ32&lt;&gt;"",'Raw Data'!AQ32&lt;&gt;0),'Raw Data'!AQ32,"")</f>
      </c>
      <c r="EL34" s="98">
        <f>IF(AND(EJ34&gt;0,EJ34&lt;&gt;""),IF(Title!$K$1=0,ROUNDDOWN((1000*EJ$1)/EJ34,2),ROUND((1000*EJ$1)/EJ34,2)),IF(EJ34="","",0))</f>
      </c>
      <c r="EM34" s="74">
        <f ca="1">IF(OR(EJ34&lt;&gt;"",EK34&lt;&gt;""),RANK(EN34,EN$5:INDIRECT(EM$1,TRUE)),"")</f>
      </c>
      <c r="EN34" s="77">
        <f t="shared" si="43"/>
      </c>
      <c r="EO34" s="77">
        <f t="shared" si="21"/>
      </c>
      <c r="EP34" s="105">
        <f ca="1">IF(EO34&lt;&gt;"",RANK(EO34,EO$5:INDIRECT(EP$1,TRUE)),"")</f>
      </c>
      <c r="EQ34" s="74" t="str">
        <f t="shared" si="44"/>
        <v>$ER$34:$FK$34</v>
      </c>
      <c r="ER34" s="77">
        <f t="shared" si="45"/>
        <v>0</v>
      </c>
      <c r="ES34" s="77">
        <f t="shared" si="46"/>
        <v>0</v>
      </c>
      <c r="ET34" s="77">
        <f t="shared" si="47"/>
        <v>0</v>
      </c>
      <c r="EU34" s="77">
        <f t="shared" si="48"/>
        <v>0</v>
      </c>
      <c r="EV34" s="77">
        <f t="shared" si="49"/>
        <v>0</v>
      </c>
      <c r="EW34" s="77">
        <f t="shared" si="50"/>
        <v>0</v>
      </c>
      <c r="EX34" s="77">
        <f t="shared" si="51"/>
        <v>0</v>
      </c>
      <c r="EY34" s="77">
        <f t="shared" si="52"/>
        <v>0</v>
      </c>
      <c r="EZ34" s="77">
        <f t="shared" si="53"/>
        <v>0</v>
      </c>
      <c r="FA34" s="77">
        <f t="shared" si="54"/>
        <v>0</v>
      </c>
      <c r="FB34" s="77">
        <f t="shared" si="55"/>
        <v>0</v>
      </c>
      <c r="FC34" s="77">
        <f t="shared" si="56"/>
        <v>0</v>
      </c>
      <c r="FD34" s="77">
        <f t="shared" si="57"/>
        <v>0</v>
      </c>
      <c r="FE34" s="77">
        <f t="shared" si="58"/>
        <v>0</v>
      </c>
      <c r="FF34" s="77">
        <f t="shared" si="59"/>
        <v>0</v>
      </c>
      <c r="FG34" s="77">
        <f t="shared" si="60"/>
        <v>0</v>
      </c>
      <c r="FH34" s="77">
        <f t="shared" si="61"/>
        <v>0</v>
      </c>
      <c r="FI34" s="77">
        <f t="shared" si="62"/>
        <v>0</v>
      </c>
      <c r="FJ34" s="77">
        <f t="shared" si="63"/>
        <v>0</v>
      </c>
      <c r="FK34" s="77">
        <f t="shared" si="64"/>
        <v>0</v>
      </c>
      <c r="FL34" s="74" t="str">
        <f t="shared" si="65"/>
        <v>$FM$34:$GF$34</v>
      </c>
      <c r="FM34" s="78">
        <f t="shared" si="66"/>
        <v>0</v>
      </c>
      <c r="FN34" s="74">
        <f t="shared" si="67"/>
        <v>0</v>
      </c>
      <c r="FO34" s="74">
        <f t="shared" si="68"/>
        <v>0</v>
      </c>
      <c r="FP34" s="74">
        <f t="shared" si="69"/>
        <v>0</v>
      </c>
      <c r="FQ34" s="74">
        <f t="shared" si="70"/>
        <v>0</v>
      </c>
      <c r="FR34" s="74">
        <f t="shared" si="71"/>
        <v>0</v>
      </c>
      <c r="FS34" s="74">
        <f t="shared" si="72"/>
        <v>0</v>
      </c>
      <c r="FT34" s="74">
        <f t="shared" si="73"/>
        <v>0</v>
      </c>
      <c r="FU34" s="74">
        <f t="shared" si="74"/>
        <v>0</v>
      </c>
      <c r="FV34" s="74">
        <f t="shared" si="75"/>
        <v>0</v>
      </c>
      <c r="FW34" s="74">
        <f t="shared" si="76"/>
        <v>0</v>
      </c>
      <c r="FX34" s="74">
        <f t="shared" si="77"/>
        <v>0</v>
      </c>
      <c r="FY34" s="74">
        <f t="shared" si="78"/>
        <v>0</v>
      </c>
      <c r="FZ34" s="74">
        <f t="shared" si="79"/>
        <v>0</v>
      </c>
      <c r="GA34" s="74">
        <f t="shared" si="80"/>
        <v>0</v>
      </c>
      <c r="GB34" s="74">
        <f t="shared" si="81"/>
        <v>0</v>
      </c>
      <c r="GC34" s="74">
        <f t="shared" si="82"/>
        <v>0</v>
      </c>
      <c r="GD34" s="74">
        <f t="shared" si="83"/>
        <v>0</v>
      </c>
      <c r="GE34" s="74">
        <f t="shared" si="84"/>
        <v>0</v>
      </c>
      <c r="GF34" s="74">
        <f t="shared" si="85"/>
        <v>0</v>
      </c>
      <c r="GG34" s="74" t="str">
        <f t="shared" si="86"/>
        <v>HA34</v>
      </c>
      <c r="GH34" s="77">
        <f>GetDiscardScore($ER34:ER34,GH$1)</f>
        <v>0</v>
      </c>
      <c r="GI34" s="77">
        <f>GetDiscardScore($ER34:ES34,GI$1)</f>
        <v>0</v>
      </c>
      <c r="GJ34" s="77">
        <f>GetDiscardScore($ER34:ET34,GJ$1)</f>
        <v>0</v>
      </c>
      <c r="GK34" s="77">
        <f>GetDiscardScore($ER34:EU34,GK$1)</f>
        <v>0</v>
      </c>
      <c r="GL34" s="77">
        <f>GetDiscardScore($ER34:EV34,GL$1)</f>
        <v>0</v>
      </c>
      <c r="GM34" s="77">
        <f>GetDiscardScore($ER34:EW34,GM$1)</f>
        <v>0</v>
      </c>
      <c r="GN34" s="77">
        <f>GetDiscardScore($ER34:EX34,GN$1)</f>
        <v>0</v>
      </c>
      <c r="GO34" s="77">
        <f>GetDiscardScore($ER34:EY34,GO$1)</f>
        <v>0</v>
      </c>
      <c r="GP34" s="77">
        <f>GetDiscardScore($ER34:EZ34,GP$1)</f>
        <v>0</v>
      </c>
      <c r="GQ34" s="77">
        <f>GetDiscardScore($ER34:FA34,GQ$1)</f>
        <v>0</v>
      </c>
      <c r="GR34" s="77">
        <f>GetDiscardScore($ER34:FB34,GR$1)</f>
        <v>0</v>
      </c>
      <c r="GS34" s="77">
        <f>GetDiscardScore($ER34:FC34,GS$1)</f>
        <v>0</v>
      </c>
      <c r="GT34" s="77">
        <f>GetDiscardScore($ER34:FD34,GT$1)</f>
        <v>0</v>
      </c>
      <c r="GU34" s="77">
        <f>GetDiscardScore($ER34:FE34,GU$1)</f>
        <v>0</v>
      </c>
      <c r="GV34" s="77">
        <f>GetDiscardScore($ER34:FF34,GV$1)</f>
        <v>0</v>
      </c>
      <c r="GW34" s="77">
        <f>GetDiscardScore($ER34:FG34,GW$1)</f>
        <v>0</v>
      </c>
      <c r="GX34" s="77">
        <f>GetDiscardScore($ER34:FH34,GX$1)</f>
        <v>0</v>
      </c>
      <c r="GY34" s="77">
        <f>GetDiscardScore($ER34:FI34,GY$1)</f>
        <v>0</v>
      </c>
      <c r="GZ34" s="77">
        <f>GetDiscardScore($ER34:FJ34,GZ$1)</f>
        <v>0</v>
      </c>
      <c r="HA34" s="77">
        <f>GetDiscardScore($ER34:FK34,HA$1)</f>
        <v>0</v>
      </c>
      <c r="HB34" s="79">
        <f ca="1" t="shared" si="87"/>
      </c>
      <c r="HC34" s="78">
        <f ca="1">IF(HB34&lt;&gt;"",RANK(HB34,HB$5:INDIRECT(HC$1,TRUE),0),"")</f>
      </c>
      <c r="HD34" s="76">
        <f ca="1" t="shared" si="88"/>
      </c>
    </row>
    <row r="35" spans="1:211" s="82" customFormat="1" ht="12.75">
      <c r="A35" s="80"/>
      <c r="B35" s="80"/>
      <c r="C35" s="81"/>
      <c r="D35" s="80"/>
      <c r="E35" s="80"/>
      <c r="G35" s="83"/>
      <c r="I35" s="84"/>
      <c r="L35" s="84"/>
      <c r="N35" s="85"/>
      <c r="U35" s="86"/>
      <c r="V35" s="88"/>
      <c r="W35" s="84"/>
      <c r="AB35" s="85"/>
      <c r="AC35" s="88"/>
      <c r="AI35" s="85"/>
      <c r="AP35" s="85"/>
      <c r="AW35" s="85"/>
      <c r="BD35" s="85"/>
      <c r="BK35" s="85"/>
      <c r="BR35" s="85"/>
      <c r="BY35" s="85"/>
      <c r="CF35" s="85"/>
      <c r="CM35" s="85"/>
      <c r="CT35" s="85"/>
      <c r="DA35" s="85"/>
      <c r="DH35" s="85"/>
      <c r="DO35" s="85"/>
      <c r="DV35" s="85"/>
      <c r="EC35" s="85"/>
      <c r="EJ35" s="85"/>
      <c r="HB35" s="87"/>
      <c r="HC35" s="88"/>
    </row>
    <row r="36" spans="1:211" s="54" customFormat="1" ht="11.25">
      <c r="A36" s="121" t="s">
        <v>180</v>
      </c>
      <c r="B36" s="122"/>
      <c r="C36" s="122"/>
      <c r="D36" s="122"/>
      <c r="E36" s="122"/>
      <c r="F36" s="123"/>
      <c r="G36" s="117">
        <f>IF(NumberOfRoundsFlown(Rawdata)&gt;0,MAX(G5:G34),"")</f>
        <v>74.52</v>
      </c>
      <c r="I36" s="118"/>
      <c r="L36" s="118"/>
      <c r="N36" s="119">
        <f>IF(NumberOfRoundsFlown(Rawdata)&gt;1,MAX(N5:N34),"")</f>
        <v>82.11</v>
      </c>
      <c r="U36" s="119">
        <f>IF(NumberOfRoundsFlown(Rawdata)&gt;2,MAX(U5:U34),"")</f>
        <v>91.51</v>
      </c>
      <c r="V36" s="57"/>
      <c r="W36" s="118"/>
      <c r="AB36" s="119">
        <f>IF(NumberOfRoundsFlown(Rawdata)&gt;3,MAX(AB5:AB34),"")</f>
        <v>77.74</v>
      </c>
      <c r="AC36" s="57"/>
      <c r="AI36" s="119">
        <f>IF(NumberOfRoundsFlown(Rawdata)&gt;4,MAX(AI5:AI34),"")</f>
        <v>72.7</v>
      </c>
      <c r="AP36" s="119">
        <f>IF(NumberOfRoundsFlown(Rawdata)&gt;5,MAX(AP5:AP34),"")</f>
        <v>91.51</v>
      </c>
      <c r="AW36" s="119">
        <f>IF(NumberOfRoundsFlown(Rawdata)&gt;6,MAX(AW5:AW34),"")</f>
        <v>62.52</v>
      </c>
      <c r="BD36" s="119">
        <f>IF(NumberOfRoundsFlown(Rawdata)&gt;7,MAX(BD5:BD34),"")</f>
        <v>72.12</v>
      </c>
      <c r="BK36" s="119">
        <f>IF(NumberOfRoundsFlown(Rawdata)&gt;8,MAX(BK5:BK34),"")</f>
        <v>70.59</v>
      </c>
      <c r="BR36" s="119">
        <f>IF(NumberOfRoundsFlown(Rawdata)&gt;9,MAX(BR5:BR34),"")</f>
        <v>71.33</v>
      </c>
      <c r="BY36" s="119">
        <f>IF(NumberOfRoundsFlown(Rawdata)&gt;10,MAX(BY5:BY34),"")</f>
        <v>61.43</v>
      </c>
      <c r="CF36" s="119">
        <f>IF(NumberOfRoundsFlown(Rawdata)&gt;11,MAX(CF5:CF34),"")</f>
        <v>70.97</v>
      </c>
      <c r="CM36" s="119">
        <f>IF(NumberOfRoundsFlown(Rawdata)&gt;12,MAX(CM5:CM34),"")</f>
        <v>69.08</v>
      </c>
      <c r="CT36" s="119">
        <f>IF(NumberOfRoundsFlown(Rawdata)&gt;13,MAX(CT5:CT34),"")</f>
        <v>63.19</v>
      </c>
      <c r="DA36" s="119">
        <f>IF(NumberOfRoundsFlown(Rawdata)&gt;14,MAX(DA5:DA34),"")</f>
        <v>59.71</v>
      </c>
      <c r="DH36" s="119">
        <f>IF(NumberOfRoundsFlown(Rawdata)&gt;15,MAX(DH5:DH34),"")</f>
        <v>72.63</v>
      </c>
      <c r="DO36" s="119">
        <f>IF(NumberOfRoundsFlown(Rawdata)&gt;16,MAX(DO5:DO34),"")</f>
        <v>69.36</v>
      </c>
      <c r="DV36" s="119">
        <f>IF(NumberOfRoundsFlown(Rawdata)&gt;17,MAX(DV5:DV34),"")</f>
        <v>76.1</v>
      </c>
      <c r="EC36" s="119">
        <f>IF(NumberOfRoundsFlown(Rawdata)&gt;18,MAX(EC5:EC34),"")</f>
        <v>66</v>
      </c>
      <c r="EJ36" s="119">
        <f>IF(NumberOfRoundsFlown(Rawdata)&gt;19,MAX(EJ5:EJ34),"")</f>
        <v>62.13</v>
      </c>
      <c r="HB36" s="117">
        <f>IF(NumberOfRoundsFlown(Rawdata)&gt;0,MAX(G36,N36,U36,AB36,AI36,AP36,AW36,BD36,BK36,BR36,BY36,CF36,CM36,CT36,DA36,DH36,DO36,DV36,EC36,EJ36),"")</f>
        <v>91.51</v>
      </c>
      <c r="HC36" s="57"/>
    </row>
    <row r="37" spans="1:211" s="54" customFormat="1" ht="12.75">
      <c r="A37" s="121" t="s">
        <v>181</v>
      </c>
      <c r="B37" s="124"/>
      <c r="C37" s="124"/>
      <c r="D37" s="124"/>
      <c r="E37" s="124"/>
      <c r="F37" s="125"/>
      <c r="G37" s="117">
        <f>IF(NumberOfRoundsFlown(Rawdata)&gt;0,G1,"")</f>
        <v>54.9</v>
      </c>
      <c r="I37" s="118"/>
      <c r="L37" s="118"/>
      <c r="N37" s="119">
        <f>IF(NumberOfRoundsFlown(Rawdata)&gt;1,N1,"")</f>
        <v>60.44</v>
      </c>
      <c r="U37" s="119">
        <f>IF(NumberOfRoundsFlown(Rawdata)&gt;2,U1,"")</f>
        <v>58.89</v>
      </c>
      <c r="V37" s="57"/>
      <c r="W37" s="118"/>
      <c r="AB37" s="119">
        <f>IF(NumberOfRoundsFlown(Rawdata)&gt;3,AB1,"")</f>
        <v>51.69</v>
      </c>
      <c r="AC37" s="57"/>
      <c r="AI37" s="119">
        <f>IF(NumberOfRoundsFlown(Rawdata)&gt;4,AI1,"")</f>
        <v>51.82</v>
      </c>
      <c r="AP37" s="119">
        <f>IF(NumberOfRoundsFlown(Rawdata)&gt;5,AP1,"")</f>
        <v>49.32</v>
      </c>
      <c r="AW37" s="119">
        <f>IF(NumberOfRoundsFlown(Rawdata)&gt;6,AW1,"")</f>
        <v>50.42</v>
      </c>
      <c r="BD37" s="119">
        <f>IF(NumberOfRoundsFlown(Rawdata)&gt;7,BD1,"")</f>
        <v>51.05</v>
      </c>
      <c r="BK37" s="119">
        <f>IF(NumberOfRoundsFlown(Rawdata)&gt;8,BK1,"")</f>
        <v>48.17</v>
      </c>
      <c r="BR37" s="119">
        <f>IF(NumberOfRoundsFlown(Rawdata)&gt;9,BR1,"")</f>
        <v>47.83</v>
      </c>
      <c r="BY37" s="119">
        <f>IF(NumberOfRoundsFlown(Rawdata)&gt;10,BY1,"")</f>
        <v>50.14</v>
      </c>
      <c r="CF37" s="119">
        <f>IF(NumberOfRoundsFlown(Rawdata)&gt;11,CF1,"")</f>
        <v>48.76</v>
      </c>
      <c r="CM37" s="119">
        <f>IF(NumberOfRoundsFlown(Rawdata)&gt;12,CM1,"")</f>
        <v>54.31</v>
      </c>
      <c r="CT37" s="119">
        <f>IF(NumberOfRoundsFlown(Rawdata)&gt;13,CT1,"")</f>
        <v>51.87</v>
      </c>
      <c r="DA37" s="119">
        <f>IF(NumberOfRoundsFlown(Rawdata)&gt;14,DA1,"")</f>
        <v>48.3</v>
      </c>
      <c r="DH37" s="119">
        <f>IF(NumberOfRoundsFlown(Rawdata)&gt;15,DH1,"")</f>
        <v>49.58</v>
      </c>
      <c r="DO37" s="119">
        <f>IF(NumberOfRoundsFlown(Rawdata)&gt;16,DO1,"")</f>
        <v>51.9</v>
      </c>
      <c r="DV37" s="119">
        <f>IF(NumberOfRoundsFlown(Rawdata)&gt;17,DV1,"")</f>
        <v>49.56</v>
      </c>
      <c r="EC37" s="119">
        <f>IF(NumberOfRoundsFlown(Rawdata)&gt;18,EC1,"")</f>
        <v>52.75</v>
      </c>
      <c r="EJ37" s="119">
        <f>IF(NumberOfRoundsFlown(Rawdata)&gt;19,EJ1,"")</f>
        <v>52.28</v>
      </c>
      <c r="HB37" s="117">
        <f>IF(NumberOfRoundsFlown(Rawdata)&gt;0,MIN(G37,N37,U37,AB37,AI37,AP37,AW37,BD37,BK37,BR37,BY37,CF37,CM37,CT37,DA37,DH37,DO37,DV37,EC37,EJ37),"")</f>
        <v>47.83</v>
      </c>
      <c r="HC37" s="57"/>
    </row>
    <row r="38" spans="1:211" s="54" customFormat="1" ht="12.75">
      <c r="A38" s="121" t="s">
        <v>179</v>
      </c>
      <c r="B38" s="124"/>
      <c r="C38" s="124"/>
      <c r="D38" s="124"/>
      <c r="E38" s="124"/>
      <c r="F38" s="125"/>
      <c r="G38" s="117">
        <f>IF(NumberOfRoundsFlown(Rawdata)&gt;0,SUM(G5:G34)/COUNTIF(G5:G34,"&gt;0"),"")</f>
        <v>66.94125</v>
      </c>
      <c r="I38" s="118"/>
      <c r="L38" s="118"/>
      <c r="N38" s="119">
        <f>IF(NumberOfRoundsFlown(Rawdata)&gt;1,SUM(N5:N34)/COUNTIF(N5:N34,"&gt;0"),"")</f>
        <v>72.325</v>
      </c>
      <c r="S38" s="120"/>
      <c r="U38" s="119">
        <f>IF(NumberOfRoundsFlown(Rawdata)&gt;2,SUM(U5:U34)/COUNTIF(U5:U34,"&gt;0"),"")</f>
        <v>70.0375</v>
      </c>
      <c r="V38" s="57"/>
      <c r="W38" s="118"/>
      <c r="AB38" s="119">
        <f>IF(NumberOfRoundsFlown(Rawdata)&gt;3,SUM(AB5:AB34)/COUNTIF(AB5:AB34,"&gt;0"),"")</f>
        <v>62.39375000000001</v>
      </c>
      <c r="AC38" s="57"/>
      <c r="AI38" s="119">
        <f>IF(NumberOfRoundsFlown(Rawdata)&gt;5,SUM(AI5:AI34)/COUNTIF(AI5:AI34,"&gt;0"),"")</f>
        <v>58.7975</v>
      </c>
      <c r="AP38" s="119">
        <f>IF(NumberOfRoundsFlown(Rawdata)&gt;5,SUM(AP5:AP34)/COUNTIF(AP5:AP34,"&gt;0"),"")</f>
        <v>63.9925</v>
      </c>
      <c r="AW38" s="119">
        <f>IF(NumberOfRoundsFlown(Rawdata)&gt;6,SUM(AW5:AW34)/COUNTIF(AW5:AW34,"&gt;0"),"")</f>
        <v>55.669999999999995</v>
      </c>
      <c r="BD38" s="119">
        <f>IF(NumberOfRoundsFlown(Rawdata)&gt;7,SUM(BD5:BD34)/COUNTIF(BD5:BD34,"&gt;0"),"")</f>
        <v>58.47749999999999</v>
      </c>
      <c r="BK38" s="119">
        <f>IF(NumberOfRoundsFlown(Rawdata)&gt;8,SUM(BK5:BK34)/COUNTIF(BK5:BK34,"&gt;0"),"")</f>
        <v>58.035000000000004</v>
      </c>
      <c r="BR38" s="119">
        <f>IF(NumberOfRoundsFlown(Rawdata)&gt;9,SUM(BR5:BR34)/COUNTIF(BR5:BR34,"&gt;0"),"")</f>
        <v>63.22749999999999</v>
      </c>
      <c r="BY38" s="119">
        <f>IF(NumberOfRoundsFlown(Rawdata)&gt;10,SUM(BY5:BY34)/COUNTIF(BY5:BY34,"&gt;0"),"")</f>
        <v>56.379999999999995</v>
      </c>
      <c r="CF38" s="119">
        <f>IF(NumberOfRoundsFlown(Rawdata)&gt;11,SUM(CF5:CF34)/COUNTIF(CF5:CF34,"&gt;0"),"")</f>
        <v>60.5775</v>
      </c>
      <c r="CM38" s="119">
        <f>IF(NumberOfRoundsFlown(Rawdata)&gt;12,SUM(CM5:CM34)/COUNTIF(CM5:CM34,"&gt;0"),"")</f>
        <v>60.9025</v>
      </c>
      <c r="CT38" s="119">
        <f>IF(NumberOfRoundsFlown(Rawdata)&gt;13,SUM(CT5:CT34)/COUNTIF(CT5:CT34,"&gt;0"),"")</f>
        <v>58.425000000000004</v>
      </c>
      <c r="DA38" s="119">
        <f>IF(NumberOfRoundsFlown(Rawdata)&gt;14,SUM(DA5:DA34)/COUNTIF(DA5:DA34,"&gt;0"),"")</f>
        <v>53.4475</v>
      </c>
      <c r="DH38" s="119">
        <f>IF(NumberOfRoundsFlown(Rawdata)&gt;15,SUM(DH5:DH34)/COUNTIF(DH5:DH34,"&gt;0"),"")</f>
        <v>58.26625000000001</v>
      </c>
      <c r="DO38" s="119">
        <f>IF(NumberOfRoundsFlown(Rawdata)&gt;16,SUM(DO5:DO34)/COUNTIF(DO5:DO34,"&gt;0"),"")</f>
        <v>59.165</v>
      </c>
      <c r="DV38" s="119">
        <f>IF(NumberOfRoundsFlown(Rawdata)&gt;17,SUM(DV5:DV34)/COUNTIF(DV5:DV34,"&gt;0"),"")</f>
        <v>60.05499999999999</v>
      </c>
      <c r="EC38" s="119">
        <f>IF(NumberOfRoundsFlown(Rawdata)&gt;18,SUM(EC5:EC34)/COUNTIF(EC5:EC34,"&gt;0"),"")</f>
        <v>57.47375</v>
      </c>
      <c r="EJ38" s="119">
        <f>IF(NumberOfRoundsFlown(Rawdata)&gt;19,SUM(EJ5:EJ34)/COUNTIF(EJ5:EJ34,"&gt;0"),"")</f>
        <v>55.931250000000006</v>
      </c>
      <c r="HB38" s="117">
        <f>IF(NumberOfRoundsFlown(Rawdata)&gt;0,SUM(G38,N38,U38,AB38,AI38,AP38,AW38,BD38,BK38,BR38,BY38,CF38,CM38,CT38,DA38,DH38,DO38,DV38,EC38,EJ38)/COUNTIF(G38:EJ38,"&gt;0"),"")</f>
        <v>60.52606250000001</v>
      </c>
      <c r="HC38" s="57"/>
    </row>
  </sheetData>
  <sheetProtection password="BBB3" sheet="1" objects="1" scenarios="1"/>
  <mergeCells count="44">
    <mergeCell ref="DH2:DN2"/>
    <mergeCell ref="DH3:DN3"/>
    <mergeCell ref="B3:F3"/>
    <mergeCell ref="AB2:AH2"/>
    <mergeCell ref="AI2:AO2"/>
    <mergeCell ref="G2:M2"/>
    <mergeCell ref="N2:T2"/>
    <mergeCell ref="U2:AA2"/>
    <mergeCell ref="CM2:CS2"/>
    <mergeCell ref="AP2:AV2"/>
    <mergeCell ref="AW2:BC2"/>
    <mergeCell ref="BD2:BJ2"/>
    <mergeCell ref="BK2:BQ2"/>
    <mergeCell ref="CT2:CZ2"/>
    <mergeCell ref="BR3:BX3"/>
    <mergeCell ref="BY3:CE3"/>
    <mergeCell ref="CF3:CL3"/>
    <mergeCell ref="CM3:CS3"/>
    <mergeCell ref="DA2:DG2"/>
    <mergeCell ref="G3:M3"/>
    <mergeCell ref="N3:T3"/>
    <mergeCell ref="U3:AA3"/>
    <mergeCell ref="AB3:AH3"/>
    <mergeCell ref="AI3:AO3"/>
    <mergeCell ref="BR2:BX2"/>
    <mergeCell ref="BY2:CE2"/>
    <mergeCell ref="CF2:CL2"/>
    <mergeCell ref="DA3:DG3"/>
    <mergeCell ref="EJ2:EP2"/>
    <mergeCell ref="EJ3:EP3"/>
    <mergeCell ref="DO2:DU2"/>
    <mergeCell ref="DO3:DU3"/>
    <mergeCell ref="DV2:EB2"/>
    <mergeCell ref="DV3:EB3"/>
    <mergeCell ref="A36:F36"/>
    <mergeCell ref="A37:F37"/>
    <mergeCell ref="A38:F38"/>
    <mergeCell ref="EC2:EI2"/>
    <mergeCell ref="EC3:EI3"/>
    <mergeCell ref="AP3:AV3"/>
    <mergeCell ref="AW3:BC3"/>
    <mergeCell ref="BD3:BJ3"/>
    <mergeCell ref="CT3:CZ3"/>
    <mergeCell ref="BK3:BQ3"/>
  </mergeCells>
  <conditionalFormatting sqref="HC5:HC34 B5:E5 E6:E34 C6:C3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0"/>
  <sheetViews>
    <sheetView zoomScalePageLayoutView="0" workbookViewId="0" topLeftCell="B1">
      <selection activeCell="D14" sqref="D14"/>
    </sheetView>
  </sheetViews>
  <sheetFormatPr defaultColWidth="9.140625" defaultRowHeight="12.75"/>
  <cols>
    <col min="1" max="1" width="9.140625" style="46" hidden="1" customWidth="1"/>
    <col min="2" max="2" width="7.421875" style="0" bestFit="1" customWidth="1"/>
    <col min="3" max="3" width="21.8515625" style="0" bestFit="1" customWidth="1"/>
    <col min="4" max="4" width="7.421875" style="22" bestFit="1" customWidth="1"/>
  </cols>
  <sheetData>
    <row r="1" spans="1:5" ht="42">
      <c r="A1" s="46">
        <f>99-COUNTIF(Results!B5:B34,"")</f>
        <v>77</v>
      </c>
      <c r="B1" s="4" t="s">
        <v>102</v>
      </c>
      <c r="C1" s="5" t="s">
        <v>68</v>
      </c>
      <c r="D1" s="6" t="s">
        <v>71</v>
      </c>
      <c r="E1" s="23" t="s">
        <v>103</v>
      </c>
    </row>
    <row r="2" spans="1:5" ht="12.75">
      <c r="A2" s="46">
        <f>MATCH(ROW()-1,Results!E$5:E$34,0)</f>
        <v>3</v>
      </c>
      <c r="B2" s="37">
        <f ca="1">IF(ISNA(A2),"",INDIRECT("Results!R"&amp;4+A2&amp;"C5",FALSE))</f>
        <v>1</v>
      </c>
      <c r="C2" s="37" t="str">
        <f ca="1">IF(ISNA(A2),"",INDIRECT("Results!R"&amp;4+A2&amp;"C2",FALSE))</f>
        <v>Mike Evans </v>
      </c>
      <c r="D2" s="38">
        <f ca="1">IF(ISNA(A2),"",INDIRECT("Results!R"&amp;4+A2&amp;"C4",FALSE))</f>
        <v>17333.69</v>
      </c>
      <c r="E2" s="38">
        <f>IF(OR(ISNA(A2),$D$2=0),"",IF(Title!$K$1=0,ROUNDDOWN((D2/D$2)*1000,2),ROUND((D2/D$2)*1000,2)))</f>
        <v>1000</v>
      </c>
    </row>
    <row r="3" spans="1:5" ht="12.75">
      <c r="A3" s="46">
        <f ca="1">IF(ISNA(MATCH(ROW()-1,Results!E$5:E$34,0)),MATCH(D2,OFFSET(Results!D$5:D$34,'Leader Board'!A2,0,$A$1),0)+A2,MATCH(ROW()-1,Results!E$5:E$34,0))</f>
        <v>2</v>
      </c>
      <c r="B3" s="39">
        <f aca="true" ca="1" t="shared" si="0" ref="B3:B66">IF(ISNA(A3),"",INDIRECT("Results!R"&amp;4+A3&amp;"C5",FALSE))</f>
        <v>2</v>
      </c>
      <c r="C3" s="39" t="str">
        <f aca="true" ca="1" t="shared" si="1" ref="C3:C29">IF(ISNA(A3),"",INDIRECT("Results!R"&amp;4+A3&amp;"C2",FALSE))</f>
        <v>Ewan Maxwell </v>
      </c>
      <c r="D3" s="40">
        <f aca="true" ca="1" t="shared" si="2" ref="D3:D66">IF(ISNA(A3),"",INDIRECT("Results!R"&amp;4+A3&amp;"C4",FALSE))</f>
        <v>16465.34</v>
      </c>
      <c r="E3" s="38">
        <f>IF(OR(ISNA(A3),$D$2=0),"",IF(Title!$K$1=0,ROUNDDOWN((D3/D$2)*1000,2),ROUND((D3/D$2)*1000,2)))</f>
        <v>949.9</v>
      </c>
    </row>
    <row r="4" spans="1:5" ht="12.75">
      <c r="A4" s="46">
        <f ca="1">IF(ISNA(MATCH(ROW()-1,Results!E$5:E$34,0)),MATCH(D3,OFFSET(Results!D$5:D$34,'Leader Board'!A3,0,$A$1),0)+A3,MATCH(ROW()-1,Results!E$5:E$34,0))</f>
        <v>7</v>
      </c>
      <c r="B4" s="39">
        <f ca="1" t="shared" si="0"/>
        <v>3</v>
      </c>
      <c r="C4" s="39" t="str">
        <f ca="1" t="shared" si="1"/>
        <v>Rich Bago </v>
      </c>
      <c r="D4" s="40">
        <f ca="1" t="shared" si="2"/>
        <v>16437.86</v>
      </c>
      <c r="E4" s="38">
        <f>IF(OR(ISNA(A4),$D$2=0),"",IF(Title!$K$1=0,ROUNDDOWN((D4/D$2)*1000,2),ROUND((D4/D$2)*1000,2)))</f>
        <v>948.31</v>
      </c>
    </row>
    <row r="5" spans="1:5" ht="12.75">
      <c r="A5" s="46">
        <f ca="1">IF(ISNA(MATCH(ROW()-1,Results!E$5:E$34,0)),MATCH(D4,OFFSET(Results!D$5:D$34,'Leader Board'!A4,0,$A$1),0)+A4,MATCH(ROW()-1,Results!E$5:E$34,0))</f>
        <v>8</v>
      </c>
      <c r="B5" s="41">
        <f ca="1" t="shared" si="0"/>
        <v>4</v>
      </c>
      <c r="C5" s="41" t="str">
        <f ca="1" t="shared" si="1"/>
        <v>Peter Gunning </v>
      </c>
      <c r="D5" s="42">
        <f ca="1" t="shared" si="2"/>
        <v>15970.65</v>
      </c>
      <c r="E5" s="96">
        <f>IF(OR(ISNA(A5),$D$2=0),"",IF(Title!$K$1=0,ROUNDDOWN((D5/D$2)*1000,2),ROUND((D5/D$2)*1000,2)))</f>
        <v>921.36</v>
      </c>
    </row>
    <row r="6" spans="1:5" ht="12.75">
      <c r="A6" s="46">
        <f ca="1">IF(ISNA(MATCH(ROW()-1,Results!E$5:E$34,0)),MATCH(D5,OFFSET(Results!D$5:D$34,'Leader Board'!A5,0,$A$1),0)+A5,MATCH(ROW()-1,Results!E$5:E$34,0))</f>
        <v>1</v>
      </c>
      <c r="B6" s="41">
        <f ca="1" t="shared" si="0"/>
        <v>5</v>
      </c>
      <c r="C6" s="41" t="str">
        <f ca="1" t="shared" si="1"/>
        <v>Mark Treble </v>
      </c>
      <c r="D6" s="42">
        <f ca="1" t="shared" si="2"/>
        <v>15923.12</v>
      </c>
      <c r="E6" s="96">
        <f>IF(OR(ISNA(A6),$D$2=0),"",IF(Title!$K$1=0,ROUNDDOWN((D6/D$2)*1000,2),ROUND((D6/D$2)*1000,2)))</f>
        <v>918.62</v>
      </c>
    </row>
    <row r="7" spans="1:5" ht="12.75">
      <c r="A7" s="46">
        <f ca="1">IF(ISNA(MATCH(ROW()-1,Results!E$5:E$34,0)),MATCH(D6,OFFSET(Results!D$5:D$34,'Leader Board'!A6,0,$A$1),0)+A6,MATCH(ROW()-1,Results!E$5:E$34,0))</f>
        <v>6</v>
      </c>
      <c r="B7" s="41">
        <f ca="1" t="shared" si="0"/>
        <v>6</v>
      </c>
      <c r="C7" s="41" t="str">
        <f ca="1" t="shared" si="1"/>
        <v>Mike Shellim </v>
      </c>
      <c r="D7" s="42">
        <f ca="1" t="shared" si="2"/>
        <v>15326.5</v>
      </c>
      <c r="E7" s="96">
        <f>IF(OR(ISNA(A7),$D$2=0),"",IF(Title!$K$1=0,ROUNDDOWN((D7/D$2)*1000,2),ROUND((D7/D$2)*1000,2)))</f>
        <v>884.2</v>
      </c>
    </row>
    <row r="8" spans="1:5" ht="12.75">
      <c r="A8" s="46">
        <f ca="1">IF(ISNA(MATCH(ROW()-1,Results!E$5:E$34,0)),MATCH(D7,OFFSET(Results!D$5:D$34,'Leader Board'!A7,0,$A$1),0)+A7,MATCH(ROW()-1,Results!E$5:E$34,0))</f>
        <v>4</v>
      </c>
      <c r="B8" s="39">
        <f ca="1" t="shared" si="0"/>
        <v>7</v>
      </c>
      <c r="C8" s="39" t="str">
        <f ca="1" t="shared" si="1"/>
        <v>Dave DeMott </v>
      </c>
      <c r="D8" s="40">
        <f ca="1" t="shared" si="2"/>
        <v>14994.83</v>
      </c>
      <c r="E8" s="38">
        <f>IF(OR(ISNA(A8),$D$2=0),"",IF(Title!$K$1=0,ROUNDDOWN((D8/D$2)*1000,2),ROUND((D8/D$2)*1000,2)))</f>
        <v>865.06</v>
      </c>
    </row>
    <row r="9" spans="1:5" ht="12.75">
      <c r="A9" s="46">
        <f ca="1">IF(ISNA(MATCH(ROW()-1,Results!E$5:E$34,0)),MATCH(D8,OFFSET(Results!D$5:D$34,'Leader Board'!A8,0,$A$1),0)+A8,MATCH(ROW()-1,Results!E$5:E$34,0))</f>
        <v>5</v>
      </c>
      <c r="B9" s="39">
        <f ca="1" t="shared" si="0"/>
        <v>8</v>
      </c>
      <c r="C9" s="39" t="str">
        <f ca="1" t="shared" si="1"/>
        <v>Jon Edison </v>
      </c>
      <c r="D9" s="40">
        <f ca="1" t="shared" si="2"/>
        <v>14959.6</v>
      </c>
      <c r="E9" s="38">
        <f>IF(OR(ISNA(A9),$D$2=0),"",IF(Title!$K$1=0,ROUNDDOWN((D9/D$2)*1000,2),ROUND((D9/D$2)*1000,2)))</f>
        <v>863.03</v>
      </c>
    </row>
    <row r="10" spans="1:5" ht="12.75">
      <c r="A10" s="46" t="e">
        <f ca="1">IF(ISNA(MATCH(ROW()-1,Results!E$5:E$34,0)),MATCH(D9,OFFSET(Results!D$5:D$34,'Leader Board'!A9,0,$A$1),0)+A9,MATCH(ROW()-1,Results!E$5:E$34,0))</f>
        <v>#N/A</v>
      </c>
      <c r="B10" s="39">
        <f ca="1" t="shared" si="0"/>
      </c>
      <c r="C10" s="39">
        <f ca="1" t="shared" si="1"/>
      </c>
      <c r="D10" s="40">
        <f ca="1" t="shared" si="2"/>
      </c>
      <c r="E10" s="38">
        <f>IF(OR(ISNA(A10),$D$2=0),"",IF(Title!$K$1=0,ROUNDDOWN((D10/D$2)*1000,2),ROUND((D10/D$2)*1000,2)))</f>
      </c>
    </row>
    <row r="11" spans="1:5" ht="12.75">
      <c r="A11" s="46" t="e">
        <f ca="1">IF(ISNA(MATCH(ROW()-1,Results!E$5:E$34,0)),MATCH(D10,OFFSET(Results!D$5:D$34,'Leader Board'!A10,0,$A$1),0)+A10,MATCH(ROW()-1,Results!E$5:E$34,0))</f>
        <v>#N/A</v>
      </c>
      <c r="B11" s="41">
        <f ca="1" t="shared" si="0"/>
      </c>
      <c r="C11" s="41">
        <f ca="1" t="shared" si="1"/>
      </c>
      <c r="D11" s="42">
        <f ca="1" t="shared" si="2"/>
      </c>
      <c r="E11" s="96">
        <f>IF(OR(ISNA(A11),$D$2=0),"",IF(Title!$K$1=0,ROUNDDOWN((D11/D$2)*1000,2),ROUND((D11/D$2)*1000,2)))</f>
      </c>
    </row>
    <row r="12" spans="1:5" ht="12.75">
      <c r="A12" s="46" t="e">
        <f ca="1">IF(ISNA(MATCH(ROW()-1,Results!E$5:E$34,0)),MATCH(D11,OFFSET(Results!D$5:D$34,'Leader Board'!A11,0,$A$1),0)+A11,MATCH(ROW()-1,Results!E$5:E$34,0))</f>
        <v>#N/A</v>
      </c>
      <c r="B12" s="41">
        <f ca="1" t="shared" si="0"/>
      </c>
      <c r="C12" s="41">
        <f ca="1" t="shared" si="1"/>
      </c>
      <c r="D12" s="42">
        <f ca="1" t="shared" si="2"/>
      </c>
      <c r="E12" s="96">
        <f>IF(OR(ISNA(A12),$D$2=0),"",IF(Title!$K$1=0,ROUNDDOWN((D12/D$2)*1000,2),ROUND((D12/D$2)*1000,2)))</f>
      </c>
    </row>
    <row r="13" spans="1:5" ht="12.75">
      <c r="A13" s="46" t="e">
        <f ca="1">IF(ISNA(MATCH(ROW()-1,Results!E$5:E$34,0)),MATCH(D12,OFFSET(Results!D$5:D$34,'Leader Board'!A12,0,$A$1),0)+A12,MATCH(ROW()-1,Results!E$5:E$34,0))</f>
        <v>#N/A</v>
      </c>
      <c r="B13" s="41">
        <f ca="1" t="shared" si="0"/>
      </c>
      <c r="C13" s="41">
        <f ca="1" t="shared" si="1"/>
      </c>
      <c r="D13" s="42">
        <f ca="1" t="shared" si="2"/>
      </c>
      <c r="E13" s="96">
        <f>IF(OR(ISNA(A13),$D$2=0),"",IF(Title!$K$1=0,ROUNDDOWN((D13/D$2)*1000,2),ROUND((D13/D$2)*1000,2)))</f>
      </c>
    </row>
    <row r="14" spans="1:5" ht="12.75">
      <c r="A14" s="46" t="e">
        <f ca="1">IF(ISNA(MATCH(ROW()-1,Results!E$5:E$34,0)),MATCH(D13,OFFSET(Results!D$5:D$34,'Leader Board'!A13,0,$A$1),0)+A13,MATCH(ROW()-1,Results!E$5:E$34,0))</f>
        <v>#N/A</v>
      </c>
      <c r="B14" s="39">
        <f ca="1" t="shared" si="0"/>
      </c>
      <c r="C14" s="39">
        <f ca="1" t="shared" si="1"/>
      </c>
      <c r="D14" s="40">
        <f ca="1" t="shared" si="2"/>
      </c>
      <c r="E14" s="38">
        <f>IF(OR(ISNA(A14),$D$2=0),"",IF(Title!$K$1=0,ROUNDDOWN((D14/D$2)*1000,2),ROUND((D14/D$2)*1000,2)))</f>
      </c>
    </row>
    <row r="15" spans="1:5" ht="12.75">
      <c r="A15" s="46" t="e">
        <f ca="1">IF(ISNA(MATCH(ROW()-1,Results!E$5:E$34,0)),MATCH(D14,OFFSET(Results!D$5:D$34,'Leader Board'!A14,0,$A$1),0)+A14,MATCH(ROW()-1,Results!E$5:E$34,0))</f>
        <v>#N/A</v>
      </c>
      <c r="B15" s="39">
        <f ca="1" t="shared" si="0"/>
      </c>
      <c r="C15" s="39">
        <f ca="1" t="shared" si="1"/>
      </c>
      <c r="D15" s="40">
        <f ca="1" t="shared" si="2"/>
      </c>
      <c r="E15" s="38">
        <f>IF(OR(ISNA(A15),$D$2=0),"",IF(Title!$K$1=0,ROUNDDOWN((D15/D$2)*1000,2),ROUND((D15/D$2)*1000,2)))</f>
      </c>
    </row>
    <row r="16" spans="1:5" ht="12.75">
      <c r="A16" s="46" t="e">
        <f ca="1">IF(ISNA(MATCH(ROW()-1,Results!E$5:E$34,0)),MATCH(D15,OFFSET(Results!D$5:D$34,'Leader Board'!A15,0,$A$1),0)+A15,MATCH(ROW()-1,Results!E$5:E$34,0))</f>
        <v>#N/A</v>
      </c>
      <c r="B16" s="39">
        <f ca="1" t="shared" si="0"/>
      </c>
      <c r="C16" s="39">
        <f ca="1" t="shared" si="1"/>
      </c>
      <c r="D16" s="40">
        <f ca="1" t="shared" si="2"/>
      </c>
      <c r="E16" s="38">
        <f>IF(OR(ISNA(A16),$D$2=0),"",IF(Title!$K$1=0,ROUNDDOWN((D16/D$2)*1000,2),ROUND((D16/D$2)*1000,2)))</f>
      </c>
    </row>
    <row r="17" spans="1:5" ht="12.75">
      <c r="A17" s="46" t="e">
        <f ca="1">IF(ISNA(MATCH(ROW()-1,Results!E$5:E$34,0)),MATCH(D16,OFFSET(Results!D$5:D$34,'Leader Board'!A16,0,$A$1),0)+A16,MATCH(ROW()-1,Results!E$5:E$34,0))</f>
        <v>#N/A</v>
      </c>
      <c r="B17" s="41">
        <f ca="1" t="shared" si="0"/>
      </c>
      <c r="C17" s="41">
        <f ca="1" t="shared" si="1"/>
      </c>
      <c r="D17" s="42">
        <f ca="1" t="shared" si="2"/>
      </c>
      <c r="E17" s="96">
        <f>IF(OR(ISNA(A17),$D$2=0),"",IF(Title!$K$1=0,ROUNDDOWN((D17/D$2)*1000,2),ROUND((D17/D$2)*1000,2)))</f>
      </c>
    </row>
    <row r="18" spans="1:5" ht="12.75">
      <c r="A18" s="46" t="e">
        <f ca="1">IF(ISNA(MATCH(ROW()-1,Results!E$5:E$34,0)),MATCH(D17,OFFSET(Results!D$5:D$34,'Leader Board'!A17,0,$A$1),0)+A17,MATCH(ROW()-1,Results!E$5:E$34,0))</f>
        <v>#N/A</v>
      </c>
      <c r="B18" s="41">
        <f ca="1" t="shared" si="0"/>
      </c>
      <c r="C18" s="41">
        <f ca="1" t="shared" si="1"/>
      </c>
      <c r="D18" s="42">
        <f ca="1" t="shared" si="2"/>
      </c>
      <c r="E18" s="96">
        <f>IF(OR(ISNA(A18),$D$2=0),"",IF(Title!$K$1=0,ROUNDDOWN((D18/D$2)*1000,2),ROUND((D18/D$2)*1000,2)))</f>
      </c>
    </row>
    <row r="19" spans="1:5" ht="12.75">
      <c r="A19" s="46" t="e">
        <f ca="1">IF(ISNA(MATCH(ROW()-1,Results!E$5:E$34,0)),MATCH(D18,OFFSET(Results!D$5:D$34,'Leader Board'!A18,0,$A$1),0)+A18,MATCH(ROW()-1,Results!E$5:E$34,0))</f>
        <v>#N/A</v>
      </c>
      <c r="B19" s="41">
        <f ca="1" t="shared" si="0"/>
      </c>
      <c r="C19" s="41">
        <f ca="1" t="shared" si="1"/>
      </c>
      <c r="D19" s="42">
        <f ca="1" t="shared" si="2"/>
      </c>
      <c r="E19" s="96">
        <f>IF(OR(ISNA(A19),$D$2=0),"",IF(Title!$K$1=0,ROUNDDOWN((D19/D$2)*1000,2),ROUND((D19/D$2)*1000,2)))</f>
      </c>
    </row>
    <row r="20" spans="1:5" ht="12.75">
      <c r="A20" s="46" t="e">
        <f ca="1">IF(ISNA(MATCH(ROW()-1,Results!E$5:E$34,0)),MATCH(D19,OFFSET(Results!D$5:D$34,'Leader Board'!A19,0,$A$1),0)+A19,MATCH(ROW()-1,Results!E$5:E$34,0))</f>
        <v>#N/A</v>
      </c>
      <c r="B20" s="39">
        <f ca="1" t="shared" si="0"/>
      </c>
      <c r="C20" s="39">
        <f ca="1" t="shared" si="1"/>
      </c>
      <c r="D20" s="40">
        <f ca="1" t="shared" si="2"/>
      </c>
      <c r="E20" s="38">
        <f>IF(OR(ISNA(A20),$D$2=0),"",IF(Title!$K$1=0,ROUNDDOWN((D20/D$2)*1000,2),ROUND((D20/D$2)*1000,2)))</f>
      </c>
    </row>
    <row r="21" spans="1:5" ht="12.75">
      <c r="A21" s="46" t="e">
        <f ca="1">IF(ISNA(MATCH(ROW()-1,Results!E$5:E$34,0)),MATCH(D20,OFFSET(Results!D$5:D$34,'Leader Board'!A20,0,$A$1),0)+A20,MATCH(ROW()-1,Results!E$5:E$34,0))</f>
        <v>#N/A</v>
      </c>
      <c r="B21" s="39">
        <f ca="1" t="shared" si="0"/>
      </c>
      <c r="C21" s="39">
        <f ca="1" t="shared" si="1"/>
      </c>
      <c r="D21" s="40">
        <f ca="1" t="shared" si="2"/>
      </c>
      <c r="E21" s="38">
        <f>IF(OR(ISNA(A21),$D$2=0),"",IF(Title!$K$1=0,ROUNDDOWN((D21/D$2)*1000,2),ROUND((D21/D$2)*1000,2)))</f>
      </c>
    </row>
    <row r="22" spans="1:5" ht="12.75">
      <c r="A22" s="46" t="e">
        <f ca="1">IF(ISNA(MATCH(ROW()-1,Results!E$5:E$34,0)),MATCH(D21,OFFSET(Results!D$5:D$34,'Leader Board'!A21,0,$A$1),0)+A21,MATCH(ROW()-1,Results!E$5:E$34,0))</f>
        <v>#N/A</v>
      </c>
      <c r="B22" s="39">
        <f ca="1" t="shared" si="0"/>
      </c>
      <c r="C22" s="39">
        <f ca="1" t="shared" si="1"/>
      </c>
      <c r="D22" s="40">
        <f ca="1" t="shared" si="2"/>
      </c>
      <c r="E22" s="38">
        <f>IF(OR(ISNA(A22),$D$2=0),"",IF(Title!$K$1=0,ROUNDDOWN((D22/D$2)*1000,2),ROUND((D22/D$2)*1000,2)))</f>
      </c>
    </row>
    <row r="23" spans="1:5" ht="12.75">
      <c r="A23" s="46" t="e">
        <f ca="1">IF(ISNA(MATCH(ROW()-1,Results!E$5:E$34,0)),MATCH(D22,OFFSET(Results!D$5:D$34,'Leader Board'!A22,0,$A$1),0)+A22,MATCH(ROW()-1,Results!E$5:E$34,0))</f>
        <v>#N/A</v>
      </c>
      <c r="B23" s="41">
        <f ca="1" t="shared" si="0"/>
      </c>
      <c r="C23" s="41">
        <f ca="1" t="shared" si="1"/>
      </c>
      <c r="D23" s="42">
        <f ca="1" t="shared" si="2"/>
      </c>
      <c r="E23" s="96">
        <f>IF(OR(ISNA(A23),$D$2=0),"",IF(Title!$K$1=0,ROUNDDOWN((D23/D$2)*1000,2),ROUND((D23/D$2)*1000,2)))</f>
      </c>
    </row>
    <row r="24" spans="1:5" ht="12.75">
      <c r="A24" s="46" t="e">
        <f ca="1">IF(ISNA(MATCH(ROW()-1,Results!E$5:E$34,0)),MATCH(D23,OFFSET(Results!D$5:D$34,'Leader Board'!A23,0,$A$1),0)+A23,MATCH(ROW()-1,Results!E$5:E$34,0))</f>
        <v>#N/A</v>
      </c>
      <c r="B24" s="41">
        <f ca="1" t="shared" si="0"/>
      </c>
      <c r="C24" s="41">
        <f ca="1" t="shared" si="1"/>
      </c>
      <c r="D24" s="42">
        <f ca="1" t="shared" si="2"/>
      </c>
      <c r="E24" s="96">
        <f>IF(OR(ISNA(A24),$D$2=0),"",IF(Title!$K$1=0,ROUNDDOWN((D24/D$2)*1000,2),ROUND((D24/D$2)*1000,2)))</f>
      </c>
    </row>
    <row r="25" spans="1:5" ht="12.75">
      <c r="A25" s="46" t="e">
        <f ca="1">IF(ISNA(MATCH(ROW()-1,Results!E$5:E$34,0)),MATCH(D24,OFFSET(Results!D$5:D$34,'Leader Board'!A24,0,$A$1),0)+A24,MATCH(ROW()-1,Results!E$5:E$34,0))</f>
        <v>#N/A</v>
      </c>
      <c r="B25" s="41">
        <f ca="1" t="shared" si="0"/>
      </c>
      <c r="C25" s="41">
        <f ca="1" t="shared" si="1"/>
      </c>
      <c r="D25" s="42">
        <f ca="1" t="shared" si="2"/>
      </c>
      <c r="E25" s="96">
        <f>IF(OR(ISNA(A25),$D$2=0),"",IF(Title!$K$1=0,ROUNDDOWN((D25/D$2)*1000,2),ROUND((D25/D$2)*1000,2)))</f>
      </c>
    </row>
    <row r="26" spans="1:5" ht="12.75">
      <c r="A26" s="46" t="e">
        <f ca="1">IF(ISNA(MATCH(ROW()-1,Results!E$5:E$34,0)),MATCH(D25,OFFSET(Results!D$5:D$34,'Leader Board'!A25,0,$A$1),0)+A25,MATCH(ROW()-1,Results!E$5:E$34,0))</f>
        <v>#N/A</v>
      </c>
      <c r="B26" s="39">
        <f ca="1" t="shared" si="0"/>
      </c>
      <c r="C26" s="39">
        <f ca="1" t="shared" si="1"/>
      </c>
      <c r="D26" s="40">
        <f ca="1" t="shared" si="2"/>
      </c>
      <c r="E26" s="38">
        <f>IF(OR(ISNA(A26),$D$2=0),"",IF(Title!$K$1=0,ROUNDDOWN((D26/D$2)*1000,2),ROUND((D26/D$2)*1000,2)))</f>
      </c>
    </row>
    <row r="27" spans="1:5" ht="12.75">
      <c r="A27" s="46" t="e">
        <f ca="1">IF(ISNA(MATCH(ROW()-1,Results!E$5:E$34,0)),MATCH(D26,OFFSET(Results!D$5:D$34,'Leader Board'!A26,0,$A$1),0)+A26,MATCH(ROW()-1,Results!E$5:E$34,0))</f>
        <v>#N/A</v>
      </c>
      <c r="B27" s="39">
        <f ca="1" t="shared" si="0"/>
      </c>
      <c r="C27" s="39">
        <f ca="1" t="shared" si="1"/>
      </c>
      <c r="D27" s="40">
        <f ca="1" t="shared" si="2"/>
      </c>
      <c r="E27" s="38">
        <f>IF(OR(ISNA(A27),$D$2=0),"",IF(Title!$K$1=0,ROUNDDOWN((D27/D$2)*1000,2),ROUND((D27/D$2)*1000,2)))</f>
      </c>
    </row>
    <row r="28" spans="1:5" ht="12.75">
      <c r="A28" s="46" t="e">
        <f ca="1">IF(ISNA(MATCH(ROW()-1,Results!E$5:E$34,0)),MATCH(D27,OFFSET(Results!D$5:D$34,'Leader Board'!A27,0,$A$1),0)+A27,MATCH(ROW()-1,Results!E$5:E$34,0))</f>
        <v>#N/A</v>
      </c>
      <c r="B28" s="39">
        <f ca="1" t="shared" si="0"/>
      </c>
      <c r="C28" s="39">
        <f ca="1" t="shared" si="1"/>
      </c>
      <c r="D28" s="40">
        <f ca="1" t="shared" si="2"/>
      </c>
      <c r="E28" s="38">
        <f>IF(OR(ISNA(A28),$D$2=0),"",IF(Title!$K$1=0,ROUNDDOWN((D28/D$2)*1000,2),ROUND((D28/D$2)*1000,2)))</f>
      </c>
    </row>
    <row r="29" spans="1:5" ht="12.75">
      <c r="A29" s="46" t="e">
        <f ca="1">IF(ISNA(MATCH(ROW()-1,Results!E$5:E$34,0)),MATCH(D28,OFFSET(Results!D$5:D$34,'Leader Board'!A28,0,$A$1),0)+A28,MATCH(ROW()-1,Results!E$5:E$34,0))</f>
        <v>#N/A</v>
      </c>
      <c r="B29" s="41">
        <f ca="1" t="shared" si="0"/>
      </c>
      <c r="C29" s="41">
        <f ca="1" t="shared" si="1"/>
      </c>
      <c r="D29" s="42">
        <f ca="1" t="shared" si="2"/>
      </c>
      <c r="E29" s="96">
        <f>IF(OR(ISNA(A29),$D$2=0),"",IF(Title!$K$1=0,ROUNDDOWN((D29/D$2)*1000,2),ROUND((D29/D$2)*1000,2)))</f>
      </c>
    </row>
    <row r="30" spans="1:5" ht="12.75">
      <c r="A30" s="46" t="e">
        <f ca="1">IF(ISNA(MATCH(ROW()-1,Results!E$5:E$34,0)),MATCH(D29,OFFSET(Results!D$5:D$34,'Leader Board'!A29,0,$A$1),0)+A29,MATCH(ROW()-1,Results!E$5:E$34,0))</f>
        <v>#N/A</v>
      </c>
      <c r="B30" s="41">
        <f ca="1" t="shared" si="0"/>
      </c>
      <c r="C30" s="41">
        <f aca="true" ca="1" t="shared" si="3" ref="C30:C93">IF(ISNA(A30),"",INDIRECT("Results!R"&amp;4+A30&amp;"C2",FALSE))</f>
      </c>
      <c r="D30" s="42">
        <f ca="1" t="shared" si="2"/>
      </c>
      <c r="E30" s="96">
        <f>IF(OR(ISNA(A30),$D$2=0),"",IF(Title!$K$1=0,ROUNDDOWN((D30/D$2)*1000,2),ROUND((D30/D$2)*1000,2)))</f>
      </c>
    </row>
    <row r="31" spans="1:5" ht="12.75">
      <c r="A31" s="46" t="e">
        <f ca="1">IF(ISNA(MATCH(ROW()-1,Results!E$5:E$34,0)),MATCH(D30,OFFSET(Results!D$5:D$34,'Leader Board'!A30,0,$A$1),0)+A30,MATCH(ROW()-1,Results!E$5:E$34,0))</f>
        <v>#N/A</v>
      </c>
      <c r="B31" s="41">
        <f ca="1" t="shared" si="0"/>
      </c>
      <c r="C31" s="41">
        <f ca="1" t="shared" si="3"/>
      </c>
      <c r="D31" s="42">
        <f ca="1" t="shared" si="2"/>
      </c>
      <c r="E31" s="96">
        <f>IF(OR(ISNA(A31),$D$2=0),"",IF(Title!$K$1=0,ROUNDDOWN((D31/D$2)*1000,2),ROUND((D31/D$2)*1000,2)))</f>
      </c>
    </row>
    <row r="32" spans="1:5" ht="12.75">
      <c r="A32" s="46" t="e">
        <f ca="1">IF(ISNA(MATCH(ROW()-1,Results!E$5:E$34,0)),MATCH(D31,OFFSET(Results!D$5:D$34,'Leader Board'!A31,0,$A$1),0)+A31,MATCH(ROW()-1,Results!E$5:E$34,0))</f>
        <v>#N/A</v>
      </c>
      <c r="B32" s="39">
        <f ca="1" t="shared" si="0"/>
      </c>
      <c r="C32" s="39">
        <f ca="1" t="shared" si="3"/>
      </c>
      <c r="D32" s="40">
        <f ca="1" t="shared" si="2"/>
      </c>
      <c r="E32" s="38">
        <f>IF(OR(ISNA(A32),$D$2=0),"",IF(Title!$K$1=0,ROUNDDOWN((D32/D$2)*1000,2),ROUND((D32/D$2)*1000,2)))</f>
      </c>
    </row>
    <row r="33" spans="1:5" ht="12.75">
      <c r="A33" s="46" t="e">
        <f ca="1">IF(ISNA(MATCH(ROW()-1,Results!E$5:E$34,0)),MATCH(D32,OFFSET(Results!D$5:D$34,'Leader Board'!A32,0,$A$1),0)+A32,MATCH(ROW()-1,Results!E$5:E$34,0))</f>
        <v>#N/A</v>
      </c>
      <c r="B33" s="39">
        <f ca="1" t="shared" si="0"/>
      </c>
      <c r="C33" s="39">
        <f ca="1" t="shared" si="3"/>
      </c>
      <c r="D33" s="40">
        <f ca="1" t="shared" si="2"/>
      </c>
      <c r="E33" s="38">
        <f>IF(OR(ISNA(A33),$D$2=0),"",IF(Title!$K$1=0,ROUNDDOWN((D33/D$2)*1000,2),ROUND((D33/D$2)*1000,2)))</f>
      </c>
    </row>
    <row r="34" spans="1:5" ht="12.75">
      <c r="A34" s="46" t="e">
        <f ca="1">IF(ISNA(MATCH(ROW()-1,Results!E$5:E$34,0)),MATCH(D33,OFFSET(Results!D$5:D$34,'Leader Board'!A33,0,$A$1),0)+A33,MATCH(ROW()-1,Results!E$5:E$34,0))</f>
        <v>#N/A</v>
      </c>
      <c r="B34" s="39">
        <f ca="1" t="shared" si="0"/>
      </c>
      <c r="C34" s="39">
        <f ca="1" t="shared" si="3"/>
      </c>
      <c r="D34" s="40">
        <f ca="1" t="shared" si="2"/>
      </c>
      <c r="E34" s="38">
        <f>IF(OR(ISNA(A34),$D$2=0),"",IF(Title!$K$1=0,ROUNDDOWN((D34/D$2)*1000,2),ROUND((D34/D$2)*1000,2)))</f>
      </c>
    </row>
    <row r="35" spans="1:5" ht="12.75">
      <c r="A35" s="46" t="e">
        <f ca="1">IF(ISNA(MATCH(ROW()-1,Results!E$5:E$34,0)),MATCH(D34,OFFSET(Results!D$5:D$34,'Leader Board'!A34,0,$A$1),0)+A34,MATCH(ROW()-1,Results!E$5:E$34,0))</f>
        <v>#N/A</v>
      </c>
      <c r="B35" s="41">
        <f ca="1" t="shared" si="0"/>
      </c>
      <c r="C35" s="41">
        <f ca="1" t="shared" si="3"/>
      </c>
      <c r="D35" s="42">
        <f ca="1" t="shared" si="2"/>
      </c>
      <c r="E35" s="96">
        <f>IF(OR(ISNA(A35),$D$2=0),"",IF(Title!$K$1=0,ROUNDDOWN((D35/D$2)*1000,2),ROUND((D35/D$2)*1000,2)))</f>
      </c>
    </row>
    <row r="36" spans="1:5" ht="12.75">
      <c r="A36" s="46" t="e">
        <f ca="1">IF(ISNA(MATCH(ROW()-1,Results!E$5:E$34,0)),MATCH(D35,OFFSET(Results!D$5:D$34,'Leader Board'!A35,0,$A$1),0)+A35,MATCH(ROW()-1,Results!E$5:E$34,0))</f>
        <v>#N/A</v>
      </c>
      <c r="B36" s="41">
        <f ca="1" t="shared" si="0"/>
      </c>
      <c r="C36" s="41">
        <f ca="1" t="shared" si="3"/>
      </c>
      <c r="D36" s="42">
        <f ca="1" t="shared" si="2"/>
      </c>
      <c r="E36" s="96">
        <f>IF(OR(ISNA(A36),$D$2=0),"",IF(Title!$K$1=0,ROUNDDOWN((D36/D$2)*1000,2),ROUND((D36/D$2)*1000,2)))</f>
      </c>
    </row>
    <row r="37" spans="1:5" ht="12.75">
      <c r="A37" s="46" t="e">
        <f ca="1">IF(ISNA(MATCH(ROW()-1,Results!E$5:E$34,0)),MATCH(D36,OFFSET(Results!D$5:D$34,'Leader Board'!A36,0,$A$1),0)+A36,MATCH(ROW()-1,Results!E$5:E$34,0))</f>
        <v>#N/A</v>
      </c>
      <c r="B37" s="41">
        <f ca="1" t="shared" si="0"/>
      </c>
      <c r="C37" s="41">
        <f ca="1" t="shared" si="3"/>
      </c>
      <c r="D37" s="42">
        <f ca="1" t="shared" si="2"/>
      </c>
      <c r="E37" s="96">
        <f>IF(OR(ISNA(A37),$D$2=0),"",IF(Title!$K$1=0,ROUNDDOWN((D37/D$2)*1000,2),ROUND((D37/D$2)*1000,2)))</f>
      </c>
    </row>
    <row r="38" spans="1:5" ht="12.75">
      <c r="A38" s="46" t="e">
        <f ca="1">IF(ISNA(MATCH(ROW()-1,Results!E$5:E$34,0)),MATCH(D37,OFFSET(Results!D$5:D$34,'Leader Board'!A37,0,$A$1),0)+A37,MATCH(ROW()-1,Results!E$5:E$34,0))</f>
        <v>#N/A</v>
      </c>
      <c r="B38" s="39">
        <f ca="1" t="shared" si="0"/>
      </c>
      <c r="C38" s="39">
        <f ca="1" t="shared" si="3"/>
      </c>
      <c r="D38" s="40">
        <f ca="1" t="shared" si="2"/>
      </c>
      <c r="E38" s="38">
        <f>IF(OR(ISNA(A38),$D$2=0),"",IF(Title!$K$1=0,ROUNDDOWN((D38/D$2)*1000,2),ROUND((D38/D$2)*1000,2)))</f>
      </c>
    </row>
    <row r="39" spans="1:5" ht="12.75">
      <c r="A39" s="46" t="e">
        <f ca="1">IF(ISNA(MATCH(ROW()-1,Results!E$5:E$34,0)),MATCH(D38,OFFSET(Results!D$5:D$34,'Leader Board'!A38,0,$A$1),0)+A38,MATCH(ROW()-1,Results!E$5:E$34,0))</f>
        <v>#N/A</v>
      </c>
      <c r="B39" s="39">
        <f ca="1" t="shared" si="0"/>
      </c>
      <c r="C39" s="39">
        <f ca="1" t="shared" si="3"/>
      </c>
      <c r="D39" s="40">
        <f ca="1" t="shared" si="2"/>
      </c>
      <c r="E39" s="38">
        <f>IF(OR(ISNA(A39),$D$2=0),"",IF(Title!$K$1=0,ROUNDDOWN((D39/D$2)*1000,2),ROUND((D39/D$2)*1000,2)))</f>
      </c>
    </row>
    <row r="40" spans="1:5" ht="12.75">
      <c r="A40" s="46" t="e">
        <f ca="1">IF(ISNA(MATCH(ROW()-1,Results!E$5:E$34,0)),MATCH(D39,OFFSET(Results!D$5:D$34,'Leader Board'!A39,0,$A$1),0)+A39,MATCH(ROW()-1,Results!E$5:E$34,0))</f>
        <v>#N/A</v>
      </c>
      <c r="B40" s="39">
        <f ca="1" t="shared" si="0"/>
      </c>
      <c r="C40" s="39">
        <f ca="1" t="shared" si="3"/>
      </c>
      <c r="D40" s="40">
        <f ca="1" t="shared" si="2"/>
      </c>
      <c r="E40" s="38">
        <f>IF(OR(ISNA(A40),$D$2=0),"",IF(Title!$K$1=0,ROUNDDOWN((D40/D$2)*1000,2),ROUND((D40/D$2)*1000,2)))</f>
      </c>
    </row>
    <row r="41" spans="1:5" ht="12.75">
      <c r="A41" s="46" t="e">
        <f ca="1">IF(ISNA(MATCH(ROW()-1,Results!E$5:E$34,0)),MATCH(D40,OFFSET(Results!D$5:D$34,'Leader Board'!A40,0,$A$1),0)+A40,MATCH(ROW()-1,Results!E$5:E$34,0))</f>
        <v>#N/A</v>
      </c>
      <c r="B41" s="41">
        <f ca="1" t="shared" si="0"/>
      </c>
      <c r="C41" s="41">
        <f ca="1" t="shared" si="3"/>
      </c>
      <c r="D41" s="42">
        <f ca="1" t="shared" si="2"/>
      </c>
      <c r="E41" s="96">
        <f>IF(OR(ISNA(A41),$D$2=0),"",IF(Title!$K$1=0,ROUNDDOWN((D41/D$2)*1000,2),ROUND((D41/D$2)*1000,2)))</f>
      </c>
    </row>
    <row r="42" spans="1:5" ht="12.75">
      <c r="A42" s="46" t="e">
        <f ca="1">IF(ISNA(MATCH(ROW()-1,Results!E$5:E$34,0)),MATCH(D41,OFFSET(Results!D$5:D$34,'Leader Board'!A41,0,$A$1),0)+A41,MATCH(ROW()-1,Results!E$5:E$34,0))</f>
        <v>#N/A</v>
      </c>
      <c r="B42" s="41">
        <f ca="1" t="shared" si="0"/>
      </c>
      <c r="C42" s="41">
        <f ca="1" t="shared" si="3"/>
      </c>
      <c r="D42" s="42">
        <f ca="1" t="shared" si="2"/>
      </c>
      <c r="E42" s="96">
        <f>IF(OR(ISNA(A42),$D$2=0),"",IF(Title!$K$1=0,ROUNDDOWN((D42/D$2)*1000,2),ROUND((D42/D$2)*1000,2)))</f>
      </c>
    </row>
    <row r="43" spans="1:5" ht="12.75">
      <c r="A43" s="46" t="e">
        <f ca="1">IF(ISNA(MATCH(ROW()-1,Results!E$5:E$34,0)),MATCH(D42,OFFSET(Results!D$5:D$34,'Leader Board'!A42,0,$A$1),0)+A42,MATCH(ROW()-1,Results!E$5:E$34,0))</f>
        <v>#N/A</v>
      </c>
      <c r="B43" s="41">
        <f ca="1" t="shared" si="0"/>
      </c>
      <c r="C43" s="41">
        <f ca="1" t="shared" si="3"/>
      </c>
      <c r="D43" s="42">
        <f ca="1" t="shared" si="2"/>
      </c>
      <c r="E43" s="96">
        <f>IF(OR(ISNA(A43),$D$2=0),"",IF(Title!$K$1=0,ROUNDDOWN((D43/D$2)*1000,2),ROUND((D43/D$2)*1000,2)))</f>
      </c>
    </row>
    <row r="44" spans="1:5" ht="12.75">
      <c r="A44" s="46" t="e">
        <f ca="1">IF(ISNA(MATCH(ROW()-1,Results!E$5:E$34,0)),MATCH(D43,OFFSET(Results!D$5:D$34,'Leader Board'!A43,0,$A$1),0)+A43,MATCH(ROW()-1,Results!E$5:E$34,0))</f>
        <v>#N/A</v>
      </c>
      <c r="B44" s="39">
        <f ca="1" t="shared" si="0"/>
      </c>
      <c r="C44" s="39">
        <f ca="1" t="shared" si="3"/>
      </c>
      <c r="D44" s="40">
        <f ca="1" t="shared" si="2"/>
      </c>
      <c r="E44" s="38">
        <f>IF(OR(ISNA(A44),$D$2=0),"",IF(Title!$K$1=0,ROUNDDOWN((D44/D$2)*1000,2),ROUND((D44/D$2)*1000,2)))</f>
      </c>
    </row>
    <row r="45" spans="1:5" ht="12.75">
      <c r="A45" s="46" t="e">
        <f ca="1">IF(ISNA(MATCH(ROW()-1,Results!E$5:E$34,0)),MATCH(D44,OFFSET(Results!D$5:D$34,'Leader Board'!A44,0,$A$1),0)+A44,MATCH(ROW()-1,Results!E$5:E$34,0))</f>
        <v>#N/A</v>
      </c>
      <c r="B45" s="39">
        <f ca="1" t="shared" si="0"/>
      </c>
      <c r="C45" s="39">
        <f ca="1" t="shared" si="3"/>
      </c>
      <c r="D45" s="40">
        <f ca="1" t="shared" si="2"/>
      </c>
      <c r="E45" s="38">
        <f>IF(OR(ISNA(A45),$D$2=0),"",IF(Title!$K$1=0,ROUNDDOWN((D45/D$2)*1000,2),ROUND((D45/D$2)*1000,2)))</f>
      </c>
    </row>
    <row r="46" spans="1:5" ht="12.75">
      <c r="A46" s="46" t="e">
        <f ca="1">IF(ISNA(MATCH(ROW()-1,Results!E$5:E$34,0)),MATCH(D45,OFFSET(Results!D$5:D$34,'Leader Board'!A45,0,$A$1),0)+A45,MATCH(ROW()-1,Results!E$5:E$34,0))</f>
        <v>#N/A</v>
      </c>
      <c r="B46" s="39">
        <f ca="1" t="shared" si="0"/>
      </c>
      <c r="C46" s="39">
        <f ca="1" t="shared" si="3"/>
      </c>
      <c r="D46" s="40">
        <f ca="1" t="shared" si="2"/>
      </c>
      <c r="E46" s="38">
        <f>IF(OR(ISNA(A46),$D$2=0),"",IF(Title!$K$1=0,ROUNDDOWN((D46/D$2)*1000,2),ROUND((D46/D$2)*1000,2)))</f>
      </c>
    </row>
    <row r="47" spans="1:5" ht="12.75">
      <c r="A47" s="46" t="e">
        <f ca="1">IF(ISNA(MATCH(ROW()-1,Results!E$5:E$34,0)),MATCH(D46,OFFSET(Results!D$5:D$34,'Leader Board'!A46,0,$A$1),0)+A46,MATCH(ROW()-1,Results!E$5:E$34,0))</f>
        <v>#N/A</v>
      </c>
      <c r="B47" s="41">
        <f ca="1" t="shared" si="0"/>
      </c>
      <c r="C47" s="41">
        <f ca="1" t="shared" si="3"/>
      </c>
      <c r="D47" s="42">
        <f ca="1" t="shared" si="2"/>
      </c>
      <c r="E47" s="96">
        <f>IF(OR(ISNA(A47),$D$2=0),"",IF(Title!$K$1=0,ROUNDDOWN((D47/D$2)*1000,2),ROUND((D47/D$2)*1000,2)))</f>
      </c>
    </row>
    <row r="48" spans="1:5" ht="12.75">
      <c r="A48" s="46" t="e">
        <f ca="1">IF(ISNA(MATCH(ROW()-1,Results!E$5:E$34,0)),MATCH(D47,OFFSET(Results!D$5:D$34,'Leader Board'!A47,0,$A$1),0)+A47,MATCH(ROW()-1,Results!E$5:E$34,0))</f>
        <v>#N/A</v>
      </c>
      <c r="B48" s="41">
        <f ca="1" t="shared" si="0"/>
      </c>
      <c r="C48" s="41">
        <f ca="1" t="shared" si="3"/>
      </c>
      <c r="D48" s="42">
        <f ca="1" t="shared" si="2"/>
      </c>
      <c r="E48" s="96">
        <f>IF(OR(ISNA(A48),$D$2=0),"",IF(Title!$K$1=0,ROUNDDOWN((D48/D$2)*1000,2),ROUND((D48/D$2)*1000,2)))</f>
      </c>
    </row>
    <row r="49" spans="1:5" ht="12.75">
      <c r="A49" s="46" t="e">
        <f ca="1">IF(ISNA(MATCH(ROW()-1,Results!E$5:E$34,0)),MATCH(D48,OFFSET(Results!D$5:D$34,'Leader Board'!A48,0,$A$1),0)+A48,MATCH(ROW()-1,Results!E$5:E$34,0))</f>
        <v>#N/A</v>
      </c>
      <c r="B49" s="41">
        <f ca="1" t="shared" si="0"/>
      </c>
      <c r="C49" s="41">
        <f ca="1" t="shared" si="3"/>
      </c>
      <c r="D49" s="42">
        <f ca="1" t="shared" si="2"/>
      </c>
      <c r="E49" s="96">
        <f>IF(OR(ISNA(A49),$D$2=0),"",IF(Title!$K$1=0,ROUNDDOWN((D49/D$2)*1000,2),ROUND((D49/D$2)*1000,2)))</f>
      </c>
    </row>
    <row r="50" spans="1:5" ht="12.75">
      <c r="A50" s="46" t="e">
        <f ca="1">IF(ISNA(MATCH(ROW()-1,Results!E$5:E$34,0)),MATCH(D49,OFFSET(Results!D$5:D$34,'Leader Board'!A49,0,$A$1),0)+A49,MATCH(ROW()-1,Results!E$5:E$34,0))</f>
        <v>#N/A</v>
      </c>
      <c r="B50" s="39">
        <f ca="1" t="shared" si="0"/>
      </c>
      <c r="C50" s="39">
        <f ca="1" t="shared" si="3"/>
      </c>
      <c r="D50" s="40">
        <f ca="1" t="shared" si="2"/>
      </c>
      <c r="E50" s="38">
        <f>IF(OR(ISNA(A50),$D$2=0),"",IF(Title!$K$1=0,ROUNDDOWN((D50/D$2)*1000,2),ROUND((D50/D$2)*1000,2)))</f>
      </c>
    </row>
    <row r="51" spans="1:5" ht="12.75">
      <c r="A51" s="46" t="e">
        <f ca="1">IF(ISNA(MATCH(ROW()-1,Results!E$5:E$34,0)),MATCH(D50,OFFSET(Results!D$5:D$34,'Leader Board'!A50,0,$A$1),0)+A50,MATCH(ROW()-1,Results!E$5:E$34,0))</f>
        <v>#N/A</v>
      </c>
      <c r="B51" s="39">
        <f ca="1" t="shared" si="0"/>
      </c>
      <c r="C51" s="39">
        <f ca="1" t="shared" si="3"/>
      </c>
      <c r="D51" s="40">
        <f ca="1" t="shared" si="2"/>
      </c>
      <c r="E51" s="38">
        <f>IF(OR(ISNA(A51),$D$2=0),"",IF(Title!$K$1=0,ROUNDDOWN((D51/D$2)*1000,2),ROUND((D51/D$2)*1000,2)))</f>
      </c>
    </row>
    <row r="52" spans="1:5" ht="12.75">
      <c r="A52" s="46" t="e">
        <f ca="1">IF(ISNA(MATCH(ROW()-1,Results!E$5:E$34,0)),MATCH(D51,OFFSET(Results!D$5:D$34,'Leader Board'!A51,0,$A$1),0)+A51,MATCH(ROW()-1,Results!E$5:E$34,0))</f>
        <v>#N/A</v>
      </c>
      <c r="B52" s="39">
        <f ca="1" t="shared" si="0"/>
      </c>
      <c r="C52" s="39">
        <f ca="1" t="shared" si="3"/>
      </c>
      <c r="D52" s="40">
        <f ca="1" t="shared" si="2"/>
      </c>
      <c r="E52" s="38">
        <f>IF(OR(ISNA(A52),$D$2=0),"",IF(Title!$K$1=0,ROUNDDOWN((D52/D$2)*1000,2),ROUND((D52/D$2)*1000,2)))</f>
      </c>
    </row>
    <row r="53" spans="1:5" ht="12.75">
      <c r="A53" s="46" t="e">
        <f ca="1">IF(ISNA(MATCH(ROW()-1,Results!E$5:E$34,0)),MATCH(D52,OFFSET(Results!D$5:D$34,'Leader Board'!A52,0,$A$1),0)+A52,MATCH(ROW()-1,Results!E$5:E$34,0))</f>
        <v>#N/A</v>
      </c>
      <c r="B53" s="41">
        <f ca="1" t="shared" si="0"/>
      </c>
      <c r="C53" s="41">
        <f ca="1" t="shared" si="3"/>
      </c>
      <c r="D53" s="42">
        <f ca="1" t="shared" si="2"/>
      </c>
      <c r="E53" s="96">
        <f>IF(OR(ISNA(A53),$D$2=0),"",IF(Title!$K$1=0,ROUNDDOWN((D53/D$2)*1000,2),ROUND((D53/D$2)*1000,2)))</f>
      </c>
    </row>
    <row r="54" spans="1:5" ht="12.75">
      <c r="A54" s="46" t="e">
        <f ca="1">IF(ISNA(MATCH(ROW()-1,Results!E$5:E$34,0)),MATCH(D53,OFFSET(Results!D$5:D$34,'Leader Board'!A53,0,$A$1),0)+A53,MATCH(ROW()-1,Results!E$5:E$34,0))</f>
        <v>#N/A</v>
      </c>
      <c r="B54" s="41">
        <f ca="1" t="shared" si="0"/>
      </c>
      <c r="C54" s="41">
        <f ca="1" t="shared" si="3"/>
      </c>
      <c r="D54" s="42">
        <f ca="1" t="shared" si="2"/>
      </c>
      <c r="E54" s="96">
        <f>IF(OR(ISNA(A54),$D$2=0),"",IF(Title!$K$1=0,ROUNDDOWN((D54/D$2)*1000,2),ROUND((D54/D$2)*1000,2)))</f>
      </c>
    </row>
    <row r="55" spans="1:5" ht="12.75">
      <c r="A55" s="46" t="e">
        <f ca="1">IF(ISNA(MATCH(ROW()-1,Results!E$5:E$34,0)),MATCH(D54,OFFSET(Results!D$5:D$34,'Leader Board'!A54,0,$A$1),0)+A54,MATCH(ROW()-1,Results!E$5:E$34,0))</f>
        <v>#N/A</v>
      </c>
      <c r="B55" s="41">
        <f ca="1" t="shared" si="0"/>
      </c>
      <c r="C55" s="41">
        <f ca="1" t="shared" si="3"/>
      </c>
      <c r="D55" s="42">
        <f ca="1" t="shared" si="2"/>
      </c>
      <c r="E55" s="96">
        <f>IF(OR(ISNA(A55),$D$2=0),"",IF(Title!$K$1=0,ROUNDDOWN((D55/D$2)*1000,2),ROUND((D55/D$2)*1000,2)))</f>
      </c>
    </row>
    <row r="56" spans="1:5" ht="12.75">
      <c r="A56" s="46" t="e">
        <f ca="1">IF(ISNA(MATCH(ROW()-1,Results!E$5:E$34,0)),MATCH(D55,OFFSET(Results!D$5:D$34,'Leader Board'!A55,0,$A$1),0)+A55,MATCH(ROW()-1,Results!E$5:E$34,0))</f>
        <v>#N/A</v>
      </c>
      <c r="B56" s="39">
        <f ca="1" t="shared" si="0"/>
      </c>
      <c r="C56" s="39">
        <f ca="1" t="shared" si="3"/>
      </c>
      <c r="D56" s="40">
        <f ca="1" t="shared" si="2"/>
      </c>
      <c r="E56" s="38">
        <f>IF(OR(ISNA(A56),$D$2=0),"",IF(Title!$K$1=0,ROUNDDOWN((D56/D$2)*1000,2),ROUND((D56/D$2)*1000,2)))</f>
      </c>
    </row>
    <row r="57" spans="1:5" ht="12.75">
      <c r="A57" s="46" t="e">
        <f ca="1">IF(ISNA(MATCH(ROW()-1,Results!E$5:E$34,0)),MATCH(D56,OFFSET(Results!D$5:D$34,'Leader Board'!A56,0,$A$1),0)+A56,MATCH(ROW()-1,Results!E$5:E$34,0))</f>
        <v>#N/A</v>
      </c>
      <c r="B57" s="39">
        <f ca="1" t="shared" si="0"/>
      </c>
      <c r="C57" s="39">
        <f ca="1" t="shared" si="3"/>
      </c>
      <c r="D57" s="40">
        <f ca="1" t="shared" si="2"/>
      </c>
      <c r="E57" s="38">
        <f>IF(OR(ISNA(A57),$D$2=0),"",IF(Title!$K$1=0,ROUNDDOWN((D57/D$2)*1000,2),ROUND((D57/D$2)*1000,2)))</f>
      </c>
    </row>
    <row r="58" spans="1:5" ht="12.75">
      <c r="A58" s="46" t="e">
        <f ca="1">IF(ISNA(MATCH(ROW()-1,Results!E$5:E$34,0)),MATCH(D57,OFFSET(Results!D$5:D$34,'Leader Board'!A57,0,$A$1),0)+A57,MATCH(ROW()-1,Results!E$5:E$34,0))</f>
        <v>#N/A</v>
      </c>
      <c r="B58" s="39">
        <f ca="1" t="shared" si="0"/>
      </c>
      <c r="C58" s="39">
        <f ca="1" t="shared" si="3"/>
      </c>
      <c r="D58" s="40">
        <f ca="1" t="shared" si="2"/>
      </c>
      <c r="E58" s="38">
        <f>IF(OR(ISNA(A58),$D$2=0),"",IF(Title!$K$1=0,ROUNDDOWN((D58/D$2)*1000,2),ROUND((D58/D$2)*1000,2)))</f>
      </c>
    </row>
    <row r="59" spans="1:5" ht="12.75">
      <c r="A59" s="46" t="e">
        <f ca="1">IF(ISNA(MATCH(ROW()-1,Results!E$5:E$34,0)),MATCH(D58,OFFSET(Results!D$5:D$34,'Leader Board'!A58,0,$A$1),0)+A58,MATCH(ROW()-1,Results!E$5:E$34,0))</f>
        <v>#N/A</v>
      </c>
      <c r="B59" s="41">
        <f ca="1" t="shared" si="0"/>
      </c>
      <c r="C59" s="41">
        <f ca="1" t="shared" si="3"/>
      </c>
      <c r="D59" s="42">
        <f ca="1" t="shared" si="2"/>
      </c>
      <c r="E59" s="96">
        <f>IF(OR(ISNA(A59),$D$2=0),"",IF(Title!$K$1=0,ROUNDDOWN((D59/D$2)*1000,2),ROUND((D59/D$2)*1000,2)))</f>
      </c>
    </row>
    <row r="60" spans="1:5" ht="12.75">
      <c r="A60" s="46" t="e">
        <f ca="1">IF(ISNA(MATCH(ROW()-1,Results!E$5:E$34,0)),MATCH(D59,OFFSET(Results!D$5:D$34,'Leader Board'!A59,0,$A$1),0)+A59,MATCH(ROW()-1,Results!E$5:E$34,0))</f>
        <v>#N/A</v>
      </c>
      <c r="B60" s="41">
        <f ca="1" t="shared" si="0"/>
      </c>
      <c r="C60" s="41">
        <f ca="1" t="shared" si="3"/>
      </c>
      <c r="D60" s="42">
        <f ca="1" t="shared" si="2"/>
      </c>
      <c r="E60" s="96">
        <f>IF(OR(ISNA(A60),$D$2=0),"",IF(Title!$K$1=0,ROUNDDOWN((D60/D$2)*1000,2),ROUND((D60/D$2)*1000,2)))</f>
      </c>
    </row>
    <row r="61" spans="1:5" ht="12.75">
      <c r="A61" s="46" t="e">
        <f ca="1">IF(ISNA(MATCH(ROW()-1,Results!E$5:E$34,0)),MATCH(D60,OFFSET(Results!D$5:D$34,'Leader Board'!A60,0,$A$1),0)+A60,MATCH(ROW()-1,Results!E$5:E$34,0))</f>
        <v>#N/A</v>
      </c>
      <c r="B61" s="41">
        <f ca="1" t="shared" si="0"/>
      </c>
      <c r="C61" s="41">
        <f ca="1" t="shared" si="3"/>
      </c>
      <c r="D61" s="42">
        <f ca="1" t="shared" si="2"/>
      </c>
      <c r="E61" s="96">
        <f>IF(OR(ISNA(A61),$D$2=0),"",IF(Title!$K$1=0,ROUNDDOWN((D61/D$2)*1000,2),ROUND((D61/D$2)*1000,2)))</f>
      </c>
    </row>
    <row r="62" spans="1:5" ht="12.75">
      <c r="A62" s="46" t="e">
        <f ca="1">IF(ISNA(MATCH(ROW()-1,Results!E$5:E$34,0)),MATCH(D61,OFFSET(Results!D$5:D$34,'Leader Board'!A61,0,$A$1),0)+A61,MATCH(ROW()-1,Results!E$5:E$34,0))</f>
        <v>#N/A</v>
      </c>
      <c r="B62" s="39">
        <f ca="1" t="shared" si="0"/>
      </c>
      <c r="C62" s="39">
        <f ca="1" t="shared" si="3"/>
      </c>
      <c r="D62" s="40">
        <f ca="1" t="shared" si="2"/>
      </c>
      <c r="E62" s="38">
        <f>IF(OR(ISNA(A62),$D$2=0),"",IF(Title!$K$1=0,ROUNDDOWN((D62/D$2)*1000,2),ROUND((D62/D$2)*1000,2)))</f>
      </c>
    </row>
    <row r="63" spans="1:5" ht="12.75">
      <c r="A63" s="46" t="e">
        <f ca="1">IF(ISNA(MATCH(ROW()-1,Results!E$5:E$34,0)),MATCH(D62,OFFSET(Results!D$5:D$34,'Leader Board'!A62,0,$A$1),0)+A62,MATCH(ROW()-1,Results!E$5:E$34,0))</f>
        <v>#N/A</v>
      </c>
      <c r="B63" s="39">
        <f ca="1" t="shared" si="0"/>
      </c>
      <c r="C63" s="39">
        <f ca="1" t="shared" si="3"/>
      </c>
      <c r="D63" s="40">
        <f ca="1" t="shared" si="2"/>
      </c>
      <c r="E63" s="38">
        <f>IF(OR(ISNA(A63),$D$2=0),"",IF(Title!$K$1=0,ROUNDDOWN((D63/D$2)*1000,2),ROUND((D63/D$2)*1000,2)))</f>
      </c>
    </row>
    <row r="64" spans="1:5" ht="12.75">
      <c r="A64" s="46" t="e">
        <f ca="1">IF(ISNA(MATCH(ROW()-1,Results!E$5:E$34,0)),MATCH(D63,OFFSET(Results!D$5:D$34,'Leader Board'!A63,0,$A$1),0)+A63,MATCH(ROW()-1,Results!E$5:E$34,0))</f>
        <v>#N/A</v>
      </c>
      <c r="B64" s="39">
        <f ca="1" t="shared" si="0"/>
      </c>
      <c r="C64" s="39">
        <f ca="1" t="shared" si="3"/>
      </c>
      <c r="D64" s="40">
        <f ca="1" t="shared" si="2"/>
      </c>
      <c r="E64" s="38">
        <f>IF(OR(ISNA(A64),$D$2=0),"",IF(Title!$K$1=0,ROUNDDOWN((D64/D$2)*1000,2),ROUND((D64/D$2)*1000,2)))</f>
      </c>
    </row>
    <row r="65" spans="1:5" ht="12.75">
      <c r="A65" s="46" t="e">
        <f ca="1">IF(ISNA(MATCH(ROW()-1,Results!E$5:E$34,0)),MATCH(D64,OFFSET(Results!D$5:D$34,'Leader Board'!A64,0,$A$1),0)+A64,MATCH(ROW()-1,Results!E$5:E$34,0))</f>
        <v>#N/A</v>
      </c>
      <c r="B65" s="41">
        <f ca="1" t="shared" si="0"/>
      </c>
      <c r="C65" s="41">
        <f ca="1" t="shared" si="3"/>
      </c>
      <c r="D65" s="42">
        <f ca="1" t="shared" si="2"/>
      </c>
      <c r="E65" s="96">
        <f>IF(OR(ISNA(A65),$D$2=0),"",IF(Title!$K$1=0,ROUNDDOWN((D65/D$2)*1000,2),ROUND((D65/D$2)*1000,2)))</f>
      </c>
    </row>
    <row r="66" spans="1:5" ht="12.75">
      <c r="A66" s="46" t="e">
        <f ca="1">IF(ISNA(MATCH(ROW()-1,Results!E$5:E$34,0)),MATCH(D65,OFFSET(Results!D$5:D$34,'Leader Board'!A65,0,$A$1),0)+A65,MATCH(ROW()-1,Results!E$5:E$34,0))</f>
        <v>#N/A</v>
      </c>
      <c r="B66" s="41">
        <f ca="1" t="shared" si="0"/>
      </c>
      <c r="C66" s="41">
        <f ca="1" t="shared" si="3"/>
      </c>
      <c r="D66" s="42">
        <f ca="1" t="shared" si="2"/>
      </c>
      <c r="E66" s="96">
        <f>IF(OR(ISNA(A66),$D$2=0),"",IF(Title!$K$1=0,ROUNDDOWN((D66/D$2)*1000,2),ROUND((D66/D$2)*1000,2)))</f>
      </c>
    </row>
    <row r="67" spans="1:5" ht="12.75">
      <c r="A67" s="46" t="e">
        <f ca="1">IF(ISNA(MATCH(ROW()-1,Results!E$5:E$34,0)),MATCH(D66,OFFSET(Results!D$5:D$34,'Leader Board'!A66,0,$A$1),0)+A66,MATCH(ROW()-1,Results!E$5:E$34,0))</f>
        <v>#N/A</v>
      </c>
      <c r="B67" s="41">
        <f aca="true" ca="1" t="shared" si="4" ref="B67:B100">IF(ISNA(A67),"",INDIRECT("Results!R"&amp;4+A67&amp;"C5",FALSE))</f>
      </c>
      <c r="C67" s="41">
        <f ca="1" t="shared" si="3"/>
      </c>
      <c r="D67" s="42">
        <f aca="true" ca="1" t="shared" si="5" ref="D67:D100">IF(ISNA(A67),"",INDIRECT("Results!R"&amp;4+A67&amp;"C4",FALSE))</f>
      </c>
      <c r="E67" s="96">
        <f>IF(OR(ISNA(A67),$D$2=0),"",IF(Title!$K$1=0,ROUNDDOWN((D67/D$2)*1000,2),ROUND((D67/D$2)*1000,2)))</f>
      </c>
    </row>
    <row r="68" spans="1:5" ht="12.75">
      <c r="A68" s="46" t="e">
        <f ca="1">IF(ISNA(MATCH(ROW()-1,Results!E$5:E$34,0)),MATCH(D67,OFFSET(Results!D$5:D$34,'Leader Board'!A67,0,$A$1),0)+A67,MATCH(ROW()-1,Results!E$5:E$34,0))</f>
        <v>#N/A</v>
      </c>
      <c r="B68" s="39">
        <f ca="1" t="shared" si="4"/>
      </c>
      <c r="C68" s="39">
        <f ca="1" t="shared" si="3"/>
      </c>
      <c r="D68" s="40">
        <f ca="1" t="shared" si="5"/>
      </c>
      <c r="E68" s="38">
        <f>IF(OR(ISNA(A68),$D$2=0),"",IF(Title!$K$1=0,ROUNDDOWN((D68/D$2)*1000,2),ROUND((D68/D$2)*1000,2)))</f>
      </c>
    </row>
    <row r="69" spans="1:5" ht="12.75">
      <c r="A69" s="46" t="e">
        <f ca="1">IF(ISNA(MATCH(ROW()-1,Results!E$5:E$34,0)),MATCH(D68,OFFSET(Results!D$5:D$34,'Leader Board'!A68,0,$A$1),0)+A68,MATCH(ROW()-1,Results!E$5:E$34,0))</f>
        <v>#N/A</v>
      </c>
      <c r="B69" s="39">
        <f ca="1" t="shared" si="4"/>
      </c>
      <c r="C69" s="39">
        <f ca="1" t="shared" si="3"/>
      </c>
      <c r="D69" s="40">
        <f ca="1" t="shared" si="5"/>
      </c>
      <c r="E69" s="38">
        <f>IF(OR(ISNA(A69),$D$2=0),"",IF(Title!$K$1=0,ROUNDDOWN((D69/D$2)*1000,2),ROUND((D69/D$2)*1000,2)))</f>
      </c>
    </row>
    <row r="70" spans="1:5" ht="12.75">
      <c r="A70" s="46" t="e">
        <f ca="1">IF(ISNA(MATCH(ROW()-1,Results!E$5:E$34,0)),MATCH(D69,OFFSET(Results!D$5:D$34,'Leader Board'!A69,0,$A$1),0)+A69,MATCH(ROW()-1,Results!E$5:E$34,0))</f>
        <v>#N/A</v>
      </c>
      <c r="B70" s="39">
        <f ca="1" t="shared" si="4"/>
      </c>
      <c r="C70" s="39">
        <f ca="1" t="shared" si="3"/>
      </c>
      <c r="D70" s="40">
        <f ca="1" t="shared" si="5"/>
      </c>
      <c r="E70" s="38">
        <f>IF(OR(ISNA(A70),$D$2=0),"",IF(Title!$K$1=0,ROUNDDOWN((D70/D$2)*1000,2),ROUND((D70/D$2)*1000,2)))</f>
      </c>
    </row>
    <row r="71" spans="1:5" ht="12.75">
      <c r="A71" s="46" t="e">
        <f ca="1">IF(ISNA(MATCH(ROW()-1,Results!E$5:E$34,0)),MATCH(D70,OFFSET(Results!D$5:D$34,'Leader Board'!A70,0,$A$1),0)+A70,MATCH(ROW()-1,Results!E$5:E$34,0))</f>
        <v>#N/A</v>
      </c>
      <c r="B71" s="41">
        <f ca="1" t="shared" si="4"/>
      </c>
      <c r="C71" s="41">
        <f ca="1" t="shared" si="3"/>
      </c>
      <c r="D71" s="42">
        <f ca="1" t="shared" si="5"/>
      </c>
      <c r="E71" s="96">
        <f>IF(OR(ISNA(A71),$D$2=0),"",IF(Title!$K$1=0,ROUNDDOWN((D71/D$2)*1000,2),ROUND((D71/D$2)*1000,2)))</f>
      </c>
    </row>
    <row r="72" spans="1:5" ht="12.75">
      <c r="A72" s="46" t="e">
        <f ca="1">IF(ISNA(MATCH(ROW()-1,Results!E$5:E$34,0)),MATCH(D71,OFFSET(Results!D$5:D$34,'Leader Board'!A71,0,$A$1),0)+A71,MATCH(ROW()-1,Results!E$5:E$34,0))</f>
        <v>#N/A</v>
      </c>
      <c r="B72" s="41">
        <f ca="1" t="shared" si="4"/>
      </c>
      <c r="C72" s="41">
        <f ca="1" t="shared" si="3"/>
      </c>
      <c r="D72" s="42">
        <f ca="1" t="shared" si="5"/>
      </c>
      <c r="E72" s="96">
        <f>IF(OR(ISNA(A72),$D$2=0),"",IF(Title!$K$1=0,ROUNDDOWN((D72/D$2)*1000,2),ROUND((D72/D$2)*1000,2)))</f>
      </c>
    </row>
    <row r="73" spans="1:5" ht="12.75">
      <c r="A73" s="46" t="e">
        <f ca="1">IF(ISNA(MATCH(ROW()-1,Results!E$5:E$34,0)),MATCH(D72,OFFSET(Results!D$5:D$34,'Leader Board'!A72,0,$A$1),0)+A72,MATCH(ROW()-1,Results!E$5:E$34,0))</f>
        <v>#N/A</v>
      </c>
      <c r="B73" s="41">
        <f ca="1" t="shared" si="4"/>
      </c>
      <c r="C73" s="41">
        <f ca="1" t="shared" si="3"/>
      </c>
      <c r="D73" s="42">
        <f ca="1" t="shared" si="5"/>
      </c>
      <c r="E73" s="96">
        <f>IF(OR(ISNA(A73),$D$2=0),"",IF(Title!$K$1=0,ROUNDDOWN((D73/D$2)*1000,2),ROUND((D73/D$2)*1000,2)))</f>
      </c>
    </row>
    <row r="74" spans="1:5" ht="12.75">
      <c r="A74" s="46" t="e">
        <f ca="1">IF(ISNA(MATCH(ROW()-1,Results!E$5:E$34,0)),MATCH(D73,OFFSET(Results!D$5:D$34,'Leader Board'!A73,0,$A$1),0)+A73,MATCH(ROW()-1,Results!E$5:E$34,0))</f>
        <v>#N/A</v>
      </c>
      <c r="B74" s="39">
        <f ca="1" t="shared" si="4"/>
      </c>
      <c r="C74" s="39">
        <f ca="1" t="shared" si="3"/>
      </c>
      <c r="D74" s="40">
        <f ca="1" t="shared" si="5"/>
      </c>
      <c r="E74" s="38">
        <f>IF(OR(ISNA(A74),$D$2=0),"",IF(Title!$K$1=0,ROUNDDOWN((D74/D$2)*1000,2),ROUND((D74/D$2)*1000,2)))</f>
      </c>
    </row>
    <row r="75" spans="1:5" ht="12.75">
      <c r="A75" s="46" t="e">
        <f ca="1">IF(ISNA(MATCH(ROW()-1,Results!E$5:E$34,0)),MATCH(D74,OFFSET(Results!D$5:D$34,'Leader Board'!A74,0,$A$1),0)+A74,MATCH(ROW()-1,Results!E$5:E$34,0))</f>
        <v>#N/A</v>
      </c>
      <c r="B75" s="39">
        <f ca="1" t="shared" si="4"/>
      </c>
      <c r="C75" s="39">
        <f ca="1" t="shared" si="3"/>
      </c>
      <c r="D75" s="40">
        <f ca="1" t="shared" si="5"/>
      </c>
      <c r="E75" s="38">
        <f>IF(OR(ISNA(A75),$D$2=0),"",IF(Title!$K$1=0,ROUNDDOWN((D75/D$2)*1000,2),ROUND((D75/D$2)*1000,2)))</f>
      </c>
    </row>
    <row r="76" spans="1:5" ht="12.75">
      <c r="A76" s="46" t="e">
        <f ca="1">IF(ISNA(MATCH(ROW()-1,Results!E$5:E$34,0)),MATCH(D75,OFFSET(Results!D$5:D$34,'Leader Board'!A75,0,$A$1),0)+A75,MATCH(ROW()-1,Results!E$5:E$34,0))</f>
        <v>#N/A</v>
      </c>
      <c r="B76" s="39">
        <f ca="1" t="shared" si="4"/>
      </c>
      <c r="C76" s="39">
        <f ca="1" t="shared" si="3"/>
      </c>
      <c r="D76" s="40">
        <f ca="1" t="shared" si="5"/>
      </c>
      <c r="E76" s="38">
        <f>IF(OR(ISNA(A76),$D$2=0),"",IF(Title!$K$1=0,ROUNDDOWN((D76/D$2)*1000,2),ROUND((D76/D$2)*1000,2)))</f>
      </c>
    </row>
    <row r="77" spans="1:5" ht="12.75">
      <c r="A77" s="46" t="e">
        <f ca="1">IF(ISNA(MATCH(ROW()-1,Results!E$5:E$34,0)),MATCH(D76,OFFSET(Results!D$5:D$34,'Leader Board'!A76,0,$A$1),0)+A76,MATCH(ROW()-1,Results!E$5:E$34,0))</f>
        <v>#N/A</v>
      </c>
      <c r="B77" s="41">
        <f ca="1" t="shared" si="4"/>
      </c>
      <c r="C77" s="41">
        <f ca="1" t="shared" si="3"/>
      </c>
      <c r="D77" s="42">
        <f ca="1" t="shared" si="5"/>
      </c>
      <c r="E77" s="96">
        <f>IF(OR(ISNA(A77),$D$2=0),"",IF(Title!$K$1=0,ROUNDDOWN((D77/D$2)*1000,2),ROUND((D77/D$2)*1000,2)))</f>
      </c>
    </row>
    <row r="78" spans="1:5" ht="12.75">
      <c r="A78" s="46" t="e">
        <f ca="1">IF(ISNA(MATCH(ROW()-1,Results!E$5:E$34,0)),MATCH(D77,OFFSET(Results!D$5:D$34,'Leader Board'!A77,0,$A$1),0)+A77,MATCH(ROW()-1,Results!E$5:E$34,0))</f>
        <v>#N/A</v>
      </c>
      <c r="B78" s="41">
        <f ca="1" t="shared" si="4"/>
      </c>
      <c r="C78" s="41">
        <f ca="1" t="shared" si="3"/>
      </c>
      <c r="D78" s="42">
        <f ca="1" t="shared" si="5"/>
      </c>
      <c r="E78" s="96">
        <f>IF(OR(ISNA(A78),$D$2=0),"",IF(Title!$K$1=0,ROUNDDOWN((D78/D$2)*1000,2),ROUND((D78/D$2)*1000,2)))</f>
      </c>
    </row>
    <row r="79" spans="1:5" ht="12.75">
      <c r="A79" s="46" t="e">
        <f ca="1">IF(ISNA(MATCH(ROW()-1,Results!E$5:E$34,0)),MATCH(D78,OFFSET(Results!D$5:D$34,'Leader Board'!A78,0,$A$1),0)+A78,MATCH(ROW()-1,Results!E$5:E$34,0))</f>
        <v>#N/A</v>
      </c>
      <c r="B79" s="41">
        <f ca="1" t="shared" si="4"/>
      </c>
      <c r="C79" s="41">
        <f ca="1" t="shared" si="3"/>
      </c>
      <c r="D79" s="42">
        <f ca="1" t="shared" si="5"/>
      </c>
      <c r="E79" s="96">
        <f>IF(OR(ISNA(A79),$D$2=0),"",IF(Title!$K$1=0,ROUNDDOWN((D79/D$2)*1000,2),ROUND((D79/D$2)*1000,2)))</f>
      </c>
    </row>
    <row r="80" spans="1:5" ht="12.75">
      <c r="A80" s="46" t="e">
        <f ca="1">IF(ISNA(MATCH(ROW()-1,Results!E$5:E$34,0)),MATCH(D79,OFFSET(Results!D$5:D$34,'Leader Board'!A79,0,$A$1),0)+A79,MATCH(ROW()-1,Results!E$5:E$34,0))</f>
        <v>#N/A</v>
      </c>
      <c r="B80" s="39">
        <f ca="1" t="shared" si="4"/>
      </c>
      <c r="C80" s="39">
        <f ca="1" t="shared" si="3"/>
      </c>
      <c r="D80" s="40">
        <f ca="1" t="shared" si="5"/>
      </c>
      <c r="E80" s="38">
        <f>IF(OR(ISNA(A80),$D$2=0),"",IF(Title!$K$1=0,ROUNDDOWN((D80/D$2)*1000,2),ROUND((D80/D$2)*1000,2)))</f>
      </c>
    </row>
    <row r="81" spans="1:5" ht="12.75">
      <c r="A81" s="46" t="e">
        <f ca="1">IF(ISNA(MATCH(ROW()-1,Results!E$5:E$34,0)),MATCH(D80,OFFSET(Results!D$5:D$34,'Leader Board'!A80,0,$A$1),0)+A80,MATCH(ROW()-1,Results!E$5:E$34,0))</f>
        <v>#N/A</v>
      </c>
      <c r="B81" s="39">
        <f ca="1" t="shared" si="4"/>
      </c>
      <c r="C81" s="39">
        <f ca="1" t="shared" si="3"/>
      </c>
      <c r="D81" s="40">
        <f ca="1" t="shared" si="5"/>
      </c>
      <c r="E81" s="38">
        <f>IF(OR(ISNA(A81),$D$2=0),"",IF(Title!$K$1=0,ROUNDDOWN((D81/D$2)*1000,2),ROUND((D81/D$2)*1000,2)))</f>
      </c>
    </row>
    <row r="82" spans="1:5" ht="12.75">
      <c r="A82" s="46" t="e">
        <f ca="1">IF(ISNA(MATCH(ROW()-1,Results!E$5:E$34,0)),MATCH(D81,OFFSET(Results!D$5:D$34,'Leader Board'!A81,0,$A$1),0)+A81,MATCH(ROW()-1,Results!E$5:E$34,0))</f>
        <v>#N/A</v>
      </c>
      <c r="B82" s="39">
        <f ca="1" t="shared" si="4"/>
      </c>
      <c r="C82" s="39">
        <f ca="1" t="shared" si="3"/>
      </c>
      <c r="D82" s="40">
        <f ca="1" t="shared" si="5"/>
      </c>
      <c r="E82" s="38">
        <f>IF(OR(ISNA(A82),$D$2=0),"",IF(Title!$K$1=0,ROUNDDOWN((D82/D$2)*1000,2),ROUND((D82/D$2)*1000,2)))</f>
      </c>
    </row>
    <row r="83" spans="1:5" ht="12.75">
      <c r="A83" s="46" t="e">
        <f ca="1">IF(ISNA(MATCH(ROW()-1,Results!E$5:E$34,0)),MATCH(D82,OFFSET(Results!D$5:D$34,'Leader Board'!A82,0,$A$1),0)+A82,MATCH(ROW()-1,Results!E$5:E$34,0))</f>
        <v>#N/A</v>
      </c>
      <c r="B83" s="41">
        <f ca="1" t="shared" si="4"/>
      </c>
      <c r="C83" s="41">
        <f ca="1" t="shared" si="3"/>
      </c>
      <c r="D83" s="42">
        <f ca="1" t="shared" si="5"/>
      </c>
      <c r="E83" s="96">
        <f>IF(OR(ISNA(A83),$D$2=0),"",IF(Title!$K$1=0,ROUNDDOWN((D83/D$2)*1000,2),ROUND((D83/D$2)*1000,2)))</f>
      </c>
    </row>
    <row r="84" spans="1:5" ht="12.75">
      <c r="A84" s="46" t="e">
        <f ca="1">IF(ISNA(MATCH(ROW()-1,Results!E$5:E$34,0)),MATCH(D83,OFFSET(Results!D$5:D$34,'Leader Board'!A83,0,$A$1),0)+A83,MATCH(ROW()-1,Results!E$5:E$34,0))</f>
        <v>#N/A</v>
      </c>
      <c r="B84" s="41">
        <f ca="1" t="shared" si="4"/>
      </c>
      <c r="C84" s="41">
        <f ca="1" t="shared" si="3"/>
      </c>
      <c r="D84" s="42">
        <f ca="1" t="shared" si="5"/>
      </c>
      <c r="E84" s="96">
        <f>IF(OR(ISNA(A84),$D$2=0),"",IF(Title!$K$1=0,ROUNDDOWN((D84/D$2)*1000,2),ROUND((D84/D$2)*1000,2)))</f>
      </c>
    </row>
    <row r="85" spans="1:5" ht="12.75">
      <c r="A85" s="46" t="e">
        <f ca="1">IF(ISNA(MATCH(ROW()-1,Results!E$5:E$34,0)),MATCH(D84,OFFSET(Results!D$5:D$34,'Leader Board'!A84,0,$A$1),0)+A84,MATCH(ROW()-1,Results!E$5:E$34,0))</f>
        <v>#N/A</v>
      </c>
      <c r="B85" s="41">
        <f ca="1" t="shared" si="4"/>
      </c>
      <c r="C85" s="41">
        <f ca="1" t="shared" si="3"/>
      </c>
      <c r="D85" s="42">
        <f ca="1" t="shared" si="5"/>
      </c>
      <c r="E85" s="96">
        <f>IF(OR(ISNA(A85),$D$2=0),"",IF(Title!$K$1=0,ROUNDDOWN((D85/D$2)*1000,2),ROUND((D85/D$2)*1000,2)))</f>
      </c>
    </row>
    <row r="86" spans="1:5" ht="12.75">
      <c r="A86" s="46" t="e">
        <f ca="1">IF(ISNA(MATCH(ROW()-1,Results!E$5:E$34,0)),MATCH(D85,OFFSET(Results!D$5:D$34,'Leader Board'!A85,0,$A$1),0)+A85,MATCH(ROW()-1,Results!E$5:E$34,0))</f>
        <v>#N/A</v>
      </c>
      <c r="B86" s="39">
        <f ca="1" t="shared" si="4"/>
      </c>
      <c r="C86" s="39">
        <f ca="1" t="shared" si="3"/>
      </c>
      <c r="D86" s="40">
        <f ca="1" t="shared" si="5"/>
      </c>
      <c r="E86" s="38">
        <f>IF(OR(ISNA(A86),$D$2=0),"",IF(Title!$K$1=0,ROUNDDOWN((D86/D$2)*1000,2),ROUND((D86/D$2)*1000,2)))</f>
      </c>
    </row>
    <row r="87" spans="1:5" ht="12.75">
      <c r="A87" s="46" t="e">
        <f ca="1">IF(ISNA(MATCH(ROW()-1,Results!E$5:E$34,0)),MATCH(D86,OFFSET(Results!D$5:D$34,'Leader Board'!A86,0,$A$1),0)+A86,MATCH(ROW()-1,Results!E$5:E$34,0))</f>
        <v>#N/A</v>
      </c>
      <c r="B87" s="39">
        <f ca="1" t="shared" si="4"/>
      </c>
      <c r="C87" s="39">
        <f ca="1" t="shared" si="3"/>
      </c>
      <c r="D87" s="40">
        <f ca="1" t="shared" si="5"/>
      </c>
      <c r="E87" s="38">
        <f>IF(OR(ISNA(A87),$D$2=0),"",IF(Title!$K$1=0,ROUNDDOWN((D87/D$2)*1000,2),ROUND((D87/D$2)*1000,2)))</f>
      </c>
    </row>
    <row r="88" spans="1:5" ht="12.75">
      <c r="A88" s="46" t="e">
        <f ca="1">IF(ISNA(MATCH(ROW()-1,Results!E$5:E$34,0)),MATCH(D87,OFFSET(Results!D$5:D$34,'Leader Board'!A87,0,$A$1),0)+A87,MATCH(ROW()-1,Results!E$5:E$34,0))</f>
        <v>#N/A</v>
      </c>
      <c r="B88" s="39">
        <f ca="1" t="shared" si="4"/>
      </c>
      <c r="C88" s="39">
        <f ca="1" t="shared" si="3"/>
      </c>
      <c r="D88" s="40">
        <f ca="1" t="shared" si="5"/>
      </c>
      <c r="E88" s="38">
        <f>IF(OR(ISNA(A88),$D$2=0),"",IF(Title!$K$1=0,ROUNDDOWN((D88/D$2)*1000,2),ROUND((D88/D$2)*1000,2)))</f>
      </c>
    </row>
    <row r="89" spans="1:5" ht="12.75">
      <c r="A89" s="46" t="e">
        <f ca="1">IF(ISNA(MATCH(ROW()-1,Results!E$5:E$34,0)),MATCH(D88,OFFSET(Results!D$5:D$34,'Leader Board'!A88,0,$A$1),0)+A88,MATCH(ROW()-1,Results!E$5:E$34,0))</f>
        <v>#N/A</v>
      </c>
      <c r="B89" s="41">
        <f ca="1" t="shared" si="4"/>
      </c>
      <c r="C89" s="41">
        <f ca="1" t="shared" si="3"/>
      </c>
      <c r="D89" s="42">
        <f ca="1" t="shared" si="5"/>
      </c>
      <c r="E89" s="96">
        <f>IF(OR(ISNA(A89),$D$2=0),"",IF(Title!$K$1=0,ROUNDDOWN((D89/D$2)*1000,2),ROUND((D89/D$2)*1000,2)))</f>
      </c>
    </row>
    <row r="90" spans="1:5" ht="12.75">
      <c r="A90" s="46" t="e">
        <f ca="1">IF(ISNA(MATCH(ROW()-1,Results!E$5:E$34,0)),MATCH(D89,OFFSET(Results!D$5:D$34,'Leader Board'!A89,0,$A$1),0)+A89,MATCH(ROW()-1,Results!E$5:E$34,0))</f>
        <v>#N/A</v>
      </c>
      <c r="B90" s="41">
        <f ca="1" t="shared" si="4"/>
      </c>
      <c r="C90" s="41">
        <f ca="1" t="shared" si="3"/>
      </c>
      <c r="D90" s="42">
        <f ca="1" t="shared" si="5"/>
      </c>
      <c r="E90" s="96">
        <f>IF(OR(ISNA(A90),$D$2=0),"",IF(Title!$K$1=0,ROUNDDOWN((D90/D$2)*1000,2),ROUND((D90/D$2)*1000,2)))</f>
      </c>
    </row>
    <row r="91" spans="1:5" ht="12.75">
      <c r="A91" s="46" t="e">
        <f ca="1">IF(ISNA(MATCH(ROW()-1,Results!E$5:E$34,0)),MATCH(D90,OFFSET(Results!D$5:D$34,'Leader Board'!A90,0,$A$1),0)+A90,MATCH(ROW()-1,Results!E$5:E$34,0))</f>
        <v>#N/A</v>
      </c>
      <c r="B91" s="41">
        <f ca="1" t="shared" si="4"/>
      </c>
      <c r="C91" s="41">
        <f ca="1" t="shared" si="3"/>
      </c>
      <c r="D91" s="42">
        <f ca="1" t="shared" si="5"/>
      </c>
      <c r="E91" s="96">
        <f>IF(OR(ISNA(A91),$D$2=0),"",IF(Title!$K$1=0,ROUNDDOWN((D91/D$2)*1000,2),ROUND((D91/D$2)*1000,2)))</f>
      </c>
    </row>
    <row r="92" spans="1:5" ht="12.75">
      <c r="A92" s="46" t="e">
        <f ca="1">IF(ISNA(MATCH(ROW()-1,Results!E$5:E$34,0)),MATCH(D91,OFFSET(Results!D$5:D$34,'Leader Board'!A91,0,$A$1),0)+A91,MATCH(ROW()-1,Results!E$5:E$34,0))</f>
        <v>#N/A</v>
      </c>
      <c r="B92" s="39">
        <f ca="1" t="shared" si="4"/>
      </c>
      <c r="C92" s="39">
        <f ca="1" t="shared" si="3"/>
      </c>
      <c r="D92" s="40">
        <f ca="1" t="shared" si="5"/>
      </c>
      <c r="E92" s="38">
        <f>IF(OR(ISNA(A92),$D$2=0),"",IF(Title!$K$1=0,ROUNDDOWN((D92/D$2)*1000,2),ROUND((D92/D$2)*1000,2)))</f>
      </c>
    </row>
    <row r="93" spans="1:5" ht="12.75">
      <c r="A93" s="46" t="e">
        <f ca="1">IF(ISNA(MATCH(ROW()-1,Results!E$5:E$34,0)),MATCH(D92,OFFSET(Results!D$5:D$34,'Leader Board'!A92,0,$A$1),0)+A92,MATCH(ROW()-1,Results!E$5:E$34,0))</f>
        <v>#N/A</v>
      </c>
      <c r="B93" s="39">
        <f ca="1" t="shared" si="4"/>
      </c>
      <c r="C93" s="39">
        <f ca="1" t="shared" si="3"/>
      </c>
      <c r="D93" s="40">
        <f ca="1" t="shared" si="5"/>
      </c>
      <c r="E93" s="38">
        <f>IF(OR(ISNA(A93),$D$2=0),"",IF(Title!$K$1=0,ROUNDDOWN((D93/D$2)*1000,2),ROUND((D93/D$2)*1000,2)))</f>
      </c>
    </row>
    <row r="94" spans="1:5" ht="12.75">
      <c r="A94" s="46" t="e">
        <f ca="1">IF(ISNA(MATCH(ROW()-1,Results!E$5:E$34,0)),MATCH(D93,OFFSET(Results!D$5:D$34,'Leader Board'!A93,0,$A$1),0)+A93,MATCH(ROW()-1,Results!E$5:E$34,0))</f>
        <v>#N/A</v>
      </c>
      <c r="B94" s="39">
        <f ca="1" t="shared" si="4"/>
      </c>
      <c r="C94" s="39">
        <f aca="true" ca="1" t="shared" si="6" ref="C94:C100">IF(ISNA(A94),"",INDIRECT("Results!R"&amp;4+A94&amp;"C2",FALSE))</f>
      </c>
      <c r="D94" s="40">
        <f ca="1" t="shared" si="5"/>
      </c>
      <c r="E94" s="38">
        <f>IF(OR(ISNA(A94),$D$2=0),"",IF(Title!$K$1=0,ROUNDDOWN((D94/D$2)*1000,2),ROUND((D94/D$2)*1000,2)))</f>
      </c>
    </row>
    <row r="95" spans="1:5" ht="12.75">
      <c r="A95" s="46" t="e">
        <f ca="1">IF(ISNA(MATCH(ROW()-1,Results!E$5:E$34,0)),MATCH(D94,OFFSET(Results!D$5:D$34,'Leader Board'!A94,0,$A$1),0)+A94,MATCH(ROW()-1,Results!E$5:E$34,0))</f>
        <v>#N/A</v>
      </c>
      <c r="B95" s="41">
        <f ca="1" t="shared" si="4"/>
      </c>
      <c r="C95" s="41">
        <f ca="1" t="shared" si="6"/>
      </c>
      <c r="D95" s="42">
        <f ca="1" t="shared" si="5"/>
      </c>
      <c r="E95" s="96">
        <f>IF(OR(ISNA(A95),$D$2=0),"",IF(Title!$K$1=0,ROUNDDOWN((D95/D$2)*1000,2),ROUND((D95/D$2)*1000,2)))</f>
      </c>
    </row>
    <row r="96" spans="1:5" ht="12.75">
      <c r="A96" s="46" t="e">
        <f ca="1">IF(ISNA(MATCH(ROW()-1,Results!E$5:E$34,0)),MATCH(D95,OFFSET(Results!D$5:D$34,'Leader Board'!A95,0,$A$1),0)+A95,MATCH(ROW()-1,Results!E$5:E$34,0))</f>
        <v>#N/A</v>
      </c>
      <c r="B96" s="41">
        <f ca="1" t="shared" si="4"/>
      </c>
      <c r="C96" s="41">
        <f ca="1" t="shared" si="6"/>
      </c>
      <c r="D96" s="42">
        <f ca="1" t="shared" si="5"/>
      </c>
      <c r="E96" s="96">
        <f>IF(OR(ISNA(A96),$D$2=0),"",IF(Title!$K$1=0,ROUNDDOWN((D96/D$2)*1000,2),ROUND((D96/D$2)*1000,2)))</f>
      </c>
    </row>
    <row r="97" spans="1:5" ht="12.75">
      <c r="A97" s="46" t="e">
        <f ca="1">IF(ISNA(MATCH(ROW()-1,Results!E$5:E$34,0)),MATCH(D96,OFFSET(Results!D$5:D$34,'Leader Board'!A96,0,$A$1),0)+A96,MATCH(ROW()-1,Results!E$5:E$34,0))</f>
        <v>#N/A</v>
      </c>
      <c r="B97" s="41">
        <f ca="1" t="shared" si="4"/>
      </c>
      <c r="C97" s="41">
        <f ca="1" t="shared" si="6"/>
      </c>
      <c r="D97" s="42">
        <f ca="1" t="shared" si="5"/>
      </c>
      <c r="E97" s="96">
        <f>IF(OR(ISNA(A97),$D$2=0),"",IF(Title!$K$1=0,ROUNDDOWN((D97/D$2)*1000,2),ROUND((D97/D$2)*1000,2)))</f>
      </c>
    </row>
    <row r="98" spans="1:5" ht="12.75">
      <c r="A98" s="46" t="e">
        <f ca="1">IF(ISNA(MATCH(ROW()-1,Results!E$5:E$34,0)),MATCH(D97,OFFSET(Results!D$5:D$34,'Leader Board'!A97,0,$A$1),0)+A97,MATCH(ROW()-1,Results!E$5:E$34,0))</f>
        <v>#N/A</v>
      </c>
      <c r="B98" s="39">
        <f ca="1" t="shared" si="4"/>
      </c>
      <c r="C98" s="39">
        <f ca="1" t="shared" si="6"/>
      </c>
      <c r="D98" s="40">
        <f ca="1" t="shared" si="5"/>
      </c>
      <c r="E98" s="38">
        <f>IF(OR(ISNA(A98),$D$2=0),"",IF(Title!$K$1=0,ROUNDDOWN((D98/D$2)*1000,2),ROUND((D98/D$2)*1000,2)))</f>
      </c>
    </row>
    <row r="99" spans="1:5" ht="12.75">
      <c r="A99" s="46" t="e">
        <f ca="1">IF(ISNA(MATCH(ROW()-1,Results!E$5:E$34,0)),MATCH(D98,OFFSET(Results!D$5:D$34,'Leader Board'!A98,0,$A$1),0)+A98,MATCH(ROW()-1,Results!E$5:E$34,0))</f>
        <v>#N/A</v>
      </c>
      <c r="B99" s="39">
        <f ca="1" t="shared" si="4"/>
      </c>
      <c r="C99" s="39">
        <f ca="1" t="shared" si="6"/>
      </c>
      <c r="D99" s="40">
        <f ca="1" t="shared" si="5"/>
      </c>
      <c r="E99" s="38">
        <f>IF(OR(ISNA(A99),$D$2=0),"",IF(Title!$K$1=0,ROUNDDOWN((D99/D$2)*1000,2),ROUND((D99/D$2)*1000,2)))</f>
      </c>
    </row>
    <row r="100" spans="1:5" ht="12.75">
      <c r="A100" s="46" t="e">
        <f ca="1">IF(ISNA(MATCH(ROW()-1,Results!E$5:E$34,0)),MATCH(D99,OFFSET(Results!D$5:D$34,'Leader Board'!A99,0,$A$1),0)+A99,MATCH(ROW()-1,Results!E$5:E$34,0))</f>
        <v>#N/A</v>
      </c>
      <c r="B100" s="39">
        <f ca="1" t="shared" si="4"/>
      </c>
      <c r="C100" s="39">
        <f ca="1" t="shared" si="6"/>
      </c>
      <c r="D100" s="40">
        <f ca="1" t="shared" si="5"/>
      </c>
      <c r="E100" s="38">
        <f>IF(OR(ISNA(A100),$D$2=0),"",IF(Title!$K$1=0,ROUNDDOWN((D100/D$2)*1000,2),ROUND((D100/D$2)*1000,2)))</f>
      </c>
    </row>
  </sheetData>
  <sheetProtection password="BBB3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R10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140625" defaultRowHeight="12.75"/>
  <cols>
    <col min="1" max="1" width="9.140625" style="1" customWidth="1"/>
    <col min="2" max="2" width="16.7109375" style="3" bestFit="1" customWidth="1"/>
    <col min="3" max="3" width="9.7109375" style="3" bestFit="1" customWidth="1"/>
    <col min="4" max="4" width="5.7109375" style="9" bestFit="1" customWidth="1"/>
    <col min="5" max="5" width="5.57421875" style="7" bestFit="1" customWidth="1"/>
    <col min="6" max="6" width="6.57421875" style="9" bestFit="1" customWidth="1"/>
    <col min="7" max="7" width="5.140625" style="7" bestFit="1" customWidth="1"/>
    <col min="8" max="8" width="5.7109375" style="9" bestFit="1" customWidth="1"/>
    <col min="9" max="9" width="5.140625" style="7" bestFit="1" customWidth="1"/>
    <col min="10" max="10" width="5.7109375" style="9" bestFit="1" customWidth="1"/>
    <col min="11" max="11" width="5.140625" style="7" bestFit="1" customWidth="1"/>
    <col min="12" max="12" width="5.7109375" style="9" bestFit="1" customWidth="1"/>
    <col min="13" max="13" width="5.140625" style="7" bestFit="1" customWidth="1"/>
    <col min="14" max="14" width="5.7109375" style="9" bestFit="1" customWidth="1"/>
    <col min="15" max="15" width="5.140625" style="7" bestFit="1" customWidth="1"/>
    <col min="16" max="16" width="6.57421875" style="2" bestFit="1" customWidth="1"/>
    <col min="17" max="17" width="5.140625" style="3" bestFit="1" customWidth="1"/>
    <col min="18" max="18" width="5.7109375" style="2" bestFit="1" customWidth="1"/>
    <col min="19" max="19" width="5.140625" style="3" bestFit="1" customWidth="1"/>
    <col min="20" max="20" width="5.7109375" style="2" bestFit="1" customWidth="1"/>
    <col min="21" max="21" width="5.140625" style="3" bestFit="1" customWidth="1"/>
    <col min="22" max="22" width="5.7109375" style="2" bestFit="1" customWidth="1"/>
    <col min="23" max="23" width="5.140625" style="3" bestFit="1" customWidth="1"/>
    <col min="24" max="24" width="5.7109375" style="2" bestFit="1" customWidth="1"/>
    <col min="25" max="25" width="5.140625" style="3" bestFit="1" customWidth="1"/>
    <col min="26" max="26" width="6.57421875" style="2" bestFit="1" customWidth="1"/>
    <col min="27" max="27" width="5.140625" style="3" bestFit="1" customWidth="1"/>
    <col min="28" max="28" width="5.7109375" style="2" bestFit="1" customWidth="1"/>
    <col min="29" max="29" width="5.140625" style="3" bestFit="1" customWidth="1"/>
    <col min="30" max="30" width="5.7109375" style="2" bestFit="1" customWidth="1"/>
    <col min="31" max="31" width="5.140625" style="3" bestFit="1" customWidth="1"/>
    <col min="32" max="32" width="5.7109375" style="10" bestFit="1" customWidth="1"/>
    <col min="33" max="33" width="5.140625" style="3" bestFit="1" customWidth="1"/>
    <col min="34" max="34" width="5.7109375" style="3" bestFit="1" customWidth="1"/>
    <col min="35" max="35" width="5.421875" style="3" bestFit="1" customWidth="1"/>
    <col min="36" max="36" width="6.57421875" style="3" bestFit="1" customWidth="1"/>
    <col min="37" max="37" width="5.421875" style="3" bestFit="1" customWidth="1"/>
    <col min="38" max="38" width="5.7109375" style="3" bestFit="1" customWidth="1"/>
    <col min="39" max="39" width="5.421875" style="3" bestFit="1" customWidth="1"/>
    <col min="40" max="40" width="5.7109375" style="3" bestFit="1" customWidth="1"/>
    <col min="41" max="41" width="5.421875" style="3" bestFit="1" customWidth="1"/>
    <col min="42" max="42" width="5.7109375" style="3" bestFit="1" customWidth="1"/>
    <col min="43" max="43" width="5.421875" style="3" bestFit="1" customWidth="1"/>
    <col min="44" max="16384" width="9.140625" style="3" customWidth="1"/>
  </cols>
  <sheetData>
    <row r="1" spans="3:42" s="8" customFormat="1" ht="12.75">
      <c r="C1" s="28" t="s">
        <v>160</v>
      </c>
      <c r="D1" s="29">
        <v>0</v>
      </c>
      <c r="E1" s="29"/>
      <c r="F1" s="29">
        <v>0</v>
      </c>
      <c r="G1" s="29"/>
      <c r="H1" s="29">
        <v>0</v>
      </c>
      <c r="I1" s="29"/>
      <c r="J1" s="29">
        <v>1</v>
      </c>
      <c r="K1" s="29"/>
      <c r="L1" s="29">
        <v>1</v>
      </c>
      <c r="M1" s="29"/>
      <c r="N1" s="29">
        <v>1</v>
      </c>
      <c r="O1" s="29"/>
      <c r="P1" s="30">
        <v>1</v>
      </c>
      <c r="Q1" s="30"/>
      <c r="R1" s="30">
        <v>1</v>
      </c>
      <c r="S1" s="30"/>
      <c r="T1" s="30">
        <v>1</v>
      </c>
      <c r="U1" s="30"/>
      <c r="V1" s="30">
        <v>1</v>
      </c>
      <c r="W1" s="30"/>
      <c r="X1" s="30">
        <v>1</v>
      </c>
      <c r="Y1" s="30"/>
      <c r="Z1" s="30">
        <v>1</v>
      </c>
      <c r="AA1" s="30"/>
      <c r="AB1" s="30">
        <v>1</v>
      </c>
      <c r="AC1" s="30"/>
      <c r="AD1" s="30">
        <v>1</v>
      </c>
      <c r="AE1" s="30"/>
      <c r="AF1" s="30">
        <v>2</v>
      </c>
      <c r="AG1" s="30"/>
      <c r="AH1" s="31">
        <v>2</v>
      </c>
      <c r="AI1" s="31"/>
      <c r="AJ1" s="31">
        <v>2</v>
      </c>
      <c r="AK1" s="31"/>
      <c r="AL1" s="31">
        <v>2</v>
      </c>
      <c r="AM1" s="31"/>
      <c r="AN1" s="31">
        <v>2</v>
      </c>
      <c r="AO1" s="31"/>
      <c r="AP1" s="31">
        <v>2</v>
      </c>
    </row>
    <row r="2" spans="2:44" s="11" customFormat="1" ht="40.5" customHeight="1">
      <c r="B2" s="11" t="s">
        <v>70</v>
      </c>
      <c r="C2" s="11" t="s">
        <v>1</v>
      </c>
      <c r="D2" s="12" t="s">
        <v>204</v>
      </c>
      <c r="E2" s="13" t="s">
        <v>79</v>
      </c>
      <c r="F2" s="12" t="s">
        <v>78</v>
      </c>
      <c r="G2" s="13" t="s">
        <v>77</v>
      </c>
      <c r="H2" s="12" t="s">
        <v>76</v>
      </c>
      <c r="I2" s="13" t="s">
        <v>75</v>
      </c>
      <c r="J2" s="12" t="s">
        <v>74</v>
      </c>
      <c r="K2" s="13" t="s">
        <v>73</v>
      </c>
      <c r="L2" s="12" t="s">
        <v>80</v>
      </c>
      <c r="M2" s="13" t="s">
        <v>81</v>
      </c>
      <c r="N2" s="12" t="s">
        <v>82</v>
      </c>
      <c r="O2" s="13" t="s">
        <v>83</v>
      </c>
      <c r="P2" s="12" t="s">
        <v>84</v>
      </c>
      <c r="Q2" s="13" t="s">
        <v>85</v>
      </c>
      <c r="R2" s="12" t="s">
        <v>86</v>
      </c>
      <c r="S2" s="13" t="s">
        <v>87</v>
      </c>
      <c r="T2" s="12" t="s">
        <v>88</v>
      </c>
      <c r="U2" s="13" t="s">
        <v>89</v>
      </c>
      <c r="V2" s="12" t="s">
        <v>90</v>
      </c>
      <c r="W2" s="13" t="s">
        <v>91</v>
      </c>
      <c r="X2" s="12" t="s">
        <v>92</v>
      </c>
      <c r="Y2" s="13" t="s">
        <v>93</v>
      </c>
      <c r="Z2" s="12" t="s">
        <v>94</v>
      </c>
      <c r="AA2" s="13" t="s">
        <v>95</v>
      </c>
      <c r="AB2" s="12" t="s">
        <v>96</v>
      </c>
      <c r="AC2" s="13" t="s">
        <v>97</v>
      </c>
      <c r="AD2" s="12" t="s">
        <v>98</v>
      </c>
      <c r="AE2" s="14" t="s">
        <v>99</v>
      </c>
      <c r="AF2" s="12" t="s">
        <v>100</v>
      </c>
      <c r="AG2" s="15" t="s">
        <v>101</v>
      </c>
      <c r="AH2" s="12" t="s">
        <v>106</v>
      </c>
      <c r="AI2" s="15" t="s">
        <v>107</v>
      </c>
      <c r="AJ2" s="12" t="s">
        <v>108</v>
      </c>
      <c r="AK2" s="15" t="s">
        <v>109</v>
      </c>
      <c r="AL2" s="12" t="s">
        <v>110</v>
      </c>
      <c r="AM2" s="15" t="s">
        <v>111</v>
      </c>
      <c r="AN2" s="12" t="s">
        <v>112</v>
      </c>
      <c r="AO2" s="15" t="s">
        <v>113</v>
      </c>
      <c r="AP2" s="12" t="s">
        <v>114</v>
      </c>
      <c r="AQ2" s="15" t="s">
        <v>115</v>
      </c>
      <c r="AR2" s="92"/>
    </row>
    <row r="3" spans="1:43" s="17" customFormat="1" ht="11.25">
      <c r="A3" s="16">
        <v>1</v>
      </c>
      <c r="B3" s="17" t="s">
        <v>219</v>
      </c>
      <c r="C3" s="17">
        <v>24</v>
      </c>
      <c r="D3" s="115">
        <v>67.2</v>
      </c>
      <c r="E3" s="18"/>
      <c r="F3" s="115">
        <v>82.11</v>
      </c>
      <c r="G3" s="18"/>
      <c r="H3" s="115">
        <v>58.89</v>
      </c>
      <c r="I3" s="18"/>
      <c r="J3" s="115">
        <v>69.82</v>
      </c>
      <c r="K3" s="18"/>
      <c r="L3" s="115">
        <v>72.7</v>
      </c>
      <c r="M3" s="18"/>
      <c r="N3" s="115">
        <v>58.8</v>
      </c>
      <c r="O3" s="18"/>
      <c r="P3" s="115">
        <v>51.21</v>
      </c>
      <c r="Q3" s="18"/>
      <c r="R3" s="115">
        <v>52.92</v>
      </c>
      <c r="S3" s="18"/>
      <c r="T3" s="115">
        <v>49.43</v>
      </c>
      <c r="U3" s="18"/>
      <c r="V3" s="115">
        <v>58.61</v>
      </c>
      <c r="W3" s="18"/>
      <c r="X3" s="115">
        <v>60.69</v>
      </c>
      <c r="Y3" s="18"/>
      <c r="Z3" s="115">
        <v>65.81</v>
      </c>
      <c r="AB3" s="115">
        <v>54.31</v>
      </c>
      <c r="AC3" s="18"/>
      <c r="AD3" s="115">
        <v>59.12</v>
      </c>
      <c r="AE3" s="18"/>
      <c r="AF3" s="115">
        <v>54.89</v>
      </c>
      <c r="AG3" s="18"/>
      <c r="AH3" s="115">
        <v>57.64</v>
      </c>
      <c r="AJ3" s="115">
        <v>56.5</v>
      </c>
      <c r="AK3" s="18"/>
      <c r="AL3" s="115">
        <v>53.47</v>
      </c>
      <c r="AM3" s="18"/>
      <c r="AN3" s="115">
        <v>66</v>
      </c>
      <c r="AO3" s="18"/>
      <c r="AP3" s="115">
        <v>54.57</v>
      </c>
      <c r="AQ3" s="93"/>
    </row>
    <row r="4" spans="1:43" s="17" customFormat="1" ht="11.25">
      <c r="A4" s="16">
        <v>2</v>
      </c>
      <c r="B4" s="17" t="s">
        <v>220</v>
      </c>
      <c r="C4" s="17">
        <v>24</v>
      </c>
      <c r="D4" s="115">
        <v>70.18</v>
      </c>
      <c r="E4" s="18"/>
      <c r="F4" s="115">
        <v>76.04</v>
      </c>
      <c r="G4" s="18"/>
      <c r="H4" s="115">
        <v>80.62</v>
      </c>
      <c r="I4" s="18"/>
      <c r="J4" s="115">
        <v>53.87</v>
      </c>
      <c r="K4" s="18"/>
      <c r="L4" s="115">
        <v>55.83</v>
      </c>
      <c r="M4" s="18"/>
      <c r="N4" s="115">
        <v>52.37</v>
      </c>
      <c r="O4" s="18"/>
      <c r="P4" s="115">
        <v>52.18</v>
      </c>
      <c r="Q4" s="18"/>
      <c r="R4" s="115">
        <v>51.05</v>
      </c>
      <c r="S4" s="18"/>
      <c r="T4" s="115">
        <v>60.08</v>
      </c>
      <c r="U4" s="18"/>
      <c r="V4" s="115">
        <v>71.33</v>
      </c>
      <c r="W4" s="18"/>
      <c r="X4" s="115">
        <v>61.43</v>
      </c>
      <c r="Y4" s="18"/>
      <c r="Z4" s="115">
        <v>48.76</v>
      </c>
      <c r="AB4" s="115">
        <v>54.86</v>
      </c>
      <c r="AC4" s="18"/>
      <c r="AD4" s="115">
        <v>51.87</v>
      </c>
      <c r="AE4" s="18"/>
      <c r="AF4" s="115">
        <v>48.3</v>
      </c>
      <c r="AG4" s="18"/>
      <c r="AH4" s="115">
        <v>56.13</v>
      </c>
      <c r="AJ4" s="115">
        <v>60.08</v>
      </c>
      <c r="AK4" s="18"/>
      <c r="AL4" s="115">
        <v>56.7</v>
      </c>
      <c r="AM4" s="18"/>
      <c r="AN4" s="115">
        <v>56.99</v>
      </c>
      <c r="AO4" s="18"/>
      <c r="AP4" s="115">
        <v>55.75</v>
      </c>
      <c r="AQ4" s="93"/>
    </row>
    <row r="5" spans="1:43" s="17" customFormat="1" ht="11.25">
      <c r="A5" s="16">
        <v>3</v>
      </c>
      <c r="B5" s="17" t="s">
        <v>221</v>
      </c>
      <c r="C5" s="17">
        <v>24</v>
      </c>
      <c r="D5" s="115">
        <v>59.14</v>
      </c>
      <c r="E5" s="18"/>
      <c r="F5" s="115">
        <v>69.8</v>
      </c>
      <c r="G5" s="18"/>
      <c r="H5" s="115">
        <v>60.58</v>
      </c>
      <c r="I5" s="18"/>
      <c r="J5" s="115">
        <v>51.69</v>
      </c>
      <c r="K5" s="18"/>
      <c r="L5" s="115">
        <v>51.82</v>
      </c>
      <c r="M5" s="18"/>
      <c r="N5" s="115">
        <v>49.32</v>
      </c>
      <c r="O5" s="18"/>
      <c r="P5" s="115">
        <v>50.42</v>
      </c>
      <c r="Q5" s="18"/>
      <c r="R5" s="115">
        <v>58.61</v>
      </c>
      <c r="S5" s="18"/>
      <c r="T5" s="115">
        <v>49.35</v>
      </c>
      <c r="U5" s="18"/>
      <c r="V5" s="115">
        <v>47.83</v>
      </c>
      <c r="W5" s="18"/>
      <c r="X5" s="115">
        <v>59.16</v>
      </c>
      <c r="Y5" s="18"/>
      <c r="Z5" s="115">
        <v>53.65</v>
      </c>
      <c r="AB5" s="115">
        <v>55.67</v>
      </c>
      <c r="AC5" s="18"/>
      <c r="AD5" s="115">
        <v>61.3</v>
      </c>
      <c r="AE5" s="18"/>
      <c r="AF5" s="115">
        <v>48.54</v>
      </c>
      <c r="AG5" s="18"/>
      <c r="AH5" s="115">
        <v>49.58</v>
      </c>
      <c r="AJ5" s="115">
        <v>56.85</v>
      </c>
      <c r="AK5" s="18"/>
      <c r="AL5" s="115">
        <v>53.41</v>
      </c>
      <c r="AM5" s="18"/>
      <c r="AN5" s="115">
        <v>52.75</v>
      </c>
      <c r="AO5" s="18"/>
      <c r="AP5" s="115">
        <v>52.28</v>
      </c>
      <c r="AQ5" s="93"/>
    </row>
    <row r="6" spans="1:43" s="20" customFormat="1" ht="11.25">
      <c r="A6" s="19">
        <v>4</v>
      </c>
      <c r="B6" s="20" t="s">
        <v>222</v>
      </c>
      <c r="C6" s="20">
        <v>24</v>
      </c>
      <c r="D6" s="116">
        <v>69.46</v>
      </c>
      <c r="E6" s="21"/>
      <c r="F6" s="116">
        <v>71.54</v>
      </c>
      <c r="G6" s="21"/>
      <c r="H6" s="116">
        <v>60.83</v>
      </c>
      <c r="I6" s="21"/>
      <c r="J6" s="116">
        <v>59.61</v>
      </c>
      <c r="K6" s="21"/>
      <c r="L6" s="116">
        <v>52.54</v>
      </c>
      <c r="M6" s="21"/>
      <c r="N6" s="116">
        <v>91.51</v>
      </c>
      <c r="O6" s="21"/>
      <c r="P6" s="116">
        <v>58.7</v>
      </c>
      <c r="Q6" s="21"/>
      <c r="R6" s="116">
        <v>72.12</v>
      </c>
      <c r="S6" s="21"/>
      <c r="T6" s="116">
        <v>69.87</v>
      </c>
      <c r="U6" s="21"/>
      <c r="V6" s="116">
        <v>71.09</v>
      </c>
      <c r="W6" s="21"/>
      <c r="X6" s="116">
        <v>52.6</v>
      </c>
      <c r="Y6" s="21"/>
      <c r="Z6" s="116">
        <v>70.97</v>
      </c>
      <c r="AB6" s="116">
        <v>69.08</v>
      </c>
      <c r="AC6" s="21"/>
      <c r="AD6" s="116">
        <v>63.19</v>
      </c>
      <c r="AE6" s="21"/>
      <c r="AF6" s="116">
        <v>54.81</v>
      </c>
      <c r="AG6" s="21"/>
      <c r="AH6" s="116">
        <v>66.84</v>
      </c>
      <c r="AJ6" s="116">
        <v>60.01</v>
      </c>
      <c r="AK6" s="21"/>
      <c r="AL6" s="116">
        <v>65.64</v>
      </c>
      <c r="AM6" s="21"/>
      <c r="AN6" s="116">
        <v>63.46</v>
      </c>
      <c r="AO6" s="21"/>
      <c r="AP6" s="116">
        <v>54.43</v>
      </c>
      <c r="AQ6" s="94"/>
    </row>
    <row r="7" spans="1:43" s="20" customFormat="1" ht="11.25">
      <c r="A7" s="19">
        <v>5</v>
      </c>
      <c r="B7" s="20" t="s">
        <v>223</v>
      </c>
      <c r="C7" s="20">
        <v>24</v>
      </c>
      <c r="D7" s="116">
        <v>73.69</v>
      </c>
      <c r="E7" s="21"/>
      <c r="F7" s="116">
        <v>76.98</v>
      </c>
      <c r="G7" s="21"/>
      <c r="H7" s="116">
        <v>91.51</v>
      </c>
      <c r="I7" s="21"/>
      <c r="J7" s="116">
        <v>70.47</v>
      </c>
      <c r="K7" s="21"/>
      <c r="L7" s="116">
        <v>61.01</v>
      </c>
      <c r="M7" s="21"/>
      <c r="N7" s="116">
        <v>56.14</v>
      </c>
      <c r="O7" s="21"/>
      <c r="P7" s="116">
        <v>56.38</v>
      </c>
      <c r="Q7" s="21"/>
      <c r="R7" s="116">
        <v>63.96</v>
      </c>
      <c r="S7" s="21"/>
      <c r="T7" s="116">
        <v>66.69</v>
      </c>
      <c r="U7" s="21"/>
      <c r="V7" s="116">
        <v>64.15</v>
      </c>
      <c r="W7" s="21"/>
      <c r="X7" s="116">
        <v>50.14</v>
      </c>
      <c r="Y7" s="21"/>
      <c r="Z7" s="116">
        <v>62.52</v>
      </c>
      <c r="AB7" s="116">
        <v>65.95</v>
      </c>
      <c r="AC7" s="21"/>
      <c r="AD7" s="116">
        <v>63.01</v>
      </c>
      <c r="AE7" s="21"/>
      <c r="AF7" s="116">
        <v>54.19</v>
      </c>
      <c r="AG7" s="21"/>
      <c r="AH7" s="116">
        <v>55.39</v>
      </c>
      <c r="AJ7" s="116">
        <v>64.14</v>
      </c>
      <c r="AK7" s="21"/>
      <c r="AL7" s="116">
        <v>76.1</v>
      </c>
      <c r="AM7" s="21"/>
      <c r="AN7" s="116">
        <v>55.87</v>
      </c>
      <c r="AO7" s="21"/>
      <c r="AP7" s="116">
        <v>62.13</v>
      </c>
      <c r="AQ7" s="94"/>
    </row>
    <row r="8" spans="1:43" s="20" customFormat="1" ht="11.25">
      <c r="A8" s="19">
        <v>6</v>
      </c>
      <c r="B8" s="20" t="s">
        <v>224</v>
      </c>
      <c r="C8" s="20">
        <v>24</v>
      </c>
      <c r="D8" s="116">
        <v>74.52</v>
      </c>
      <c r="E8" s="21"/>
      <c r="F8" s="116">
        <v>60.44</v>
      </c>
      <c r="G8" s="21"/>
      <c r="H8" s="116">
        <v>64.11</v>
      </c>
      <c r="I8" s="21"/>
      <c r="J8" s="116">
        <v>77.74</v>
      </c>
      <c r="K8" s="21"/>
      <c r="L8" s="116">
        <v>59.11</v>
      </c>
      <c r="M8" s="21"/>
      <c r="N8" s="116">
        <v>63.04</v>
      </c>
      <c r="O8" s="21"/>
      <c r="P8" s="116">
        <v>62.52</v>
      </c>
      <c r="Q8" s="21"/>
      <c r="R8" s="116">
        <v>59.96</v>
      </c>
      <c r="S8" s="21"/>
      <c r="T8" s="116">
        <v>70.59</v>
      </c>
      <c r="U8" s="21"/>
      <c r="V8" s="116">
        <v>67.78</v>
      </c>
      <c r="W8" s="21"/>
      <c r="X8" s="116">
        <v>54.28</v>
      </c>
      <c r="Y8" s="21"/>
      <c r="Z8" s="116">
        <v>58.8</v>
      </c>
      <c r="AB8" s="116">
        <v>60.49</v>
      </c>
      <c r="AC8" s="21"/>
      <c r="AD8" s="116">
        <v>58.69</v>
      </c>
      <c r="AE8" s="21"/>
      <c r="AF8" s="116">
        <v>56.12</v>
      </c>
      <c r="AG8" s="21"/>
      <c r="AH8" s="116">
        <v>55.63</v>
      </c>
      <c r="AJ8" s="116">
        <v>69.36</v>
      </c>
      <c r="AK8" s="21"/>
      <c r="AL8" s="116">
        <v>66.61</v>
      </c>
      <c r="AM8" s="21"/>
      <c r="AN8" s="116">
        <v>55.1</v>
      </c>
      <c r="AO8" s="21"/>
      <c r="AP8" s="116">
        <v>57.29</v>
      </c>
      <c r="AQ8" s="94"/>
    </row>
    <row r="9" spans="1:43" s="17" customFormat="1" ht="11.25">
      <c r="A9" s="16">
        <v>7</v>
      </c>
      <c r="B9" s="17" t="s">
        <v>226</v>
      </c>
      <c r="C9" s="17">
        <v>24</v>
      </c>
      <c r="D9" s="115">
        <v>66.44</v>
      </c>
      <c r="E9" s="18"/>
      <c r="F9" s="115">
        <v>73.04</v>
      </c>
      <c r="G9" s="18"/>
      <c r="H9" s="115">
        <v>74.79</v>
      </c>
      <c r="I9" s="18"/>
      <c r="J9" s="115">
        <v>56.85</v>
      </c>
      <c r="K9" s="18"/>
      <c r="L9" s="115">
        <v>56.76</v>
      </c>
      <c r="M9" s="18"/>
      <c r="N9" s="115">
        <v>79.68</v>
      </c>
      <c r="O9" s="18"/>
      <c r="P9" s="115">
        <v>55.24</v>
      </c>
      <c r="Q9" s="18"/>
      <c r="R9" s="115">
        <v>53.08</v>
      </c>
      <c r="S9" s="18"/>
      <c r="T9" s="115">
        <v>50.1</v>
      </c>
      <c r="U9" s="18"/>
      <c r="V9" s="115">
        <v>60.96</v>
      </c>
      <c r="W9" s="18"/>
      <c r="X9" s="115">
        <v>57.2</v>
      </c>
      <c r="Y9" s="18"/>
      <c r="Z9" s="115">
        <v>60.95</v>
      </c>
      <c r="AB9" s="115">
        <v>57.79</v>
      </c>
      <c r="AC9" s="18"/>
      <c r="AD9" s="115">
        <v>53.79</v>
      </c>
      <c r="AE9" s="18"/>
      <c r="AF9" s="115">
        <v>51.02</v>
      </c>
      <c r="AG9" s="18"/>
      <c r="AH9" s="115">
        <v>52.29</v>
      </c>
      <c r="AJ9" s="115">
        <v>54.48</v>
      </c>
      <c r="AK9" s="18"/>
      <c r="AL9" s="115">
        <v>49.56</v>
      </c>
      <c r="AM9" s="18"/>
      <c r="AN9" s="115">
        <v>53.25</v>
      </c>
      <c r="AO9" s="18"/>
      <c r="AP9" s="115">
        <v>56.84</v>
      </c>
      <c r="AQ9" s="93"/>
    </row>
    <row r="10" spans="1:43" s="17" customFormat="1" ht="11.25">
      <c r="A10" s="16">
        <v>8</v>
      </c>
      <c r="B10" s="17" t="s">
        <v>225</v>
      </c>
      <c r="C10" s="17">
        <v>24</v>
      </c>
      <c r="D10" s="115">
        <v>54.9</v>
      </c>
      <c r="E10" s="18"/>
      <c r="F10" s="115">
        <v>68.65</v>
      </c>
      <c r="G10" s="18"/>
      <c r="H10" s="115">
        <v>68.97</v>
      </c>
      <c r="I10" s="18"/>
      <c r="J10" s="115">
        <v>59.1</v>
      </c>
      <c r="K10" s="18"/>
      <c r="L10" s="115">
        <v>60.61</v>
      </c>
      <c r="M10" s="18"/>
      <c r="N10" s="115">
        <v>61.08</v>
      </c>
      <c r="O10" s="18"/>
      <c r="P10" s="115">
        <v>58.71</v>
      </c>
      <c r="Q10" s="18"/>
      <c r="R10" s="115">
        <v>56.12</v>
      </c>
      <c r="S10" s="18"/>
      <c r="T10" s="115">
        <v>48.17</v>
      </c>
      <c r="U10" s="18"/>
      <c r="V10" s="115">
        <v>64.07</v>
      </c>
      <c r="W10" s="18"/>
      <c r="X10" s="115">
        <v>55.54</v>
      </c>
      <c r="Y10" s="18"/>
      <c r="Z10" s="115">
        <v>63.16</v>
      </c>
      <c r="AB10" s="115">
        <v>69.07</v>
      </c>
      <c r="AC10" s="18"/>
      <c r="AD10" s="115">
        <v>56.43</v>
      </c>
      <c r="AE10" s="18"/>
      <c r="AF10" s="115">
        <v>59.71</v>
      </c>
      <c r="AG10" s="18"/>
      <c r="AH10" s="115">
        <v>72.63</v>
      </c>
      <c r="AJ10" s="115">
        <v>51.9</v>
      </c>
      <c r="AK10" s="18"/>
      <c r="AL10" s="115">
        <v>58.95</v>
      </c>
      <c r="AM10" s="18"/>
      <c r="AN10" s="115">
        <v>56.37</v>
      </c>
      <c r="AO10" s="18"/>
      <c r="AP10" s="115">
        <v>54.16</v>
      </c>
      <c r="AQ10" s="93"/>
    </row>
    <row r="11" spans="1:43" s="17" customFormat="1" ht="11.25">
      <c r="A11" s="16">
        <v>9</v>
      </c>
      <c r="D11" s="115"/>
      <c r="E11" s="18"/>
      <c r="F11" s="115"/>
      <c r="G11" s="18"/>
      <c r="H11" s="115"/>
      <c r="I11" s="18"/>
      <c r="J11" s="115"/>
      <c r="K11" s="18"/>
      <c r="L11" s="115"/>
      <c r="M11" s="18"/>
      <c r="N11" s="115"/>
      <c r="O11" s="18"/>
      <c r="P11" s="115"/>
      <c r="Q11" s="18"/>
      <c r="R11" s="115"/>
      <c r="S11" s="18"/>
      <c r="T11" s="115"/>
      <c r="U11" s="18"/>
      <c r="V11" s="115"/>
      <c r="W11" s="18"/>
      <c r="X11" s="115"/>
      <c r="Y11" s="18"/>
      <c r="Z11" s="115"/>
      <c r="AB11" s="115"/>
      <c r="AC11" s="18"/>
      <c r="AD11" s="115"/>
      <c r="AE11" s="18"/>
      <c r="AF11" s="115"/>
      <c r="AG11" s="18"/>
      <c r="AH11" s="115"/>
      <c r="AJ11" s="115"/>
      <c r="AK11" s="18"/>
      <c r="AL11" s="115"/>
      <c r="AM11" s="18"/>
      <c r="AN11" s="115"/>
      <c r="AO11" s="18"/>
      <c r="AP11" s="115"/>
      <c r="AQ11" s="93"/>
    </row>
    <row r="12" spans="1:43" s="20" customFormat="1" ht="11.25">
      <c r="A12" s="19">
        <v>10</v>
      </c>
      <c r="D12" s="116"/>
      <c r="E12" s="21"/>
      <c r="F12" s="116"/>
      <c r="G12" s="21"/>
      <c r="H12" s="116"/>
      <c r="I12" s="21"/>
      <c r="J12" s="116"/>
      <c r="K12" s="21"/>
      <c r="L12" s="116"/>
      <c r="M12" s="21"/>
      <c r="N12" s="116"/>
      <c r="O12" s="21"/>
      <c r="P12" s="116"/>
      <c r="Q12" s="21"/>
      <c r="R12" s="116"/>
      <c r="S12" s="21"/>
      <c r="T12" s="116"/>
      <c r="U12" s="21"/>
      <c r="V12" s="116"/>
      <c r="W12" s="21"/>
      <c r="X12" s="116"/>
      <c r="Y12" s="21"/>
      <c r="Z12" s="116"/>
      <c r="AB12" s="116"/>
      <c r="AC12" s="21"/>
      <c r="AD12" s="116"/>
      <c r="AE12" s="21"/>
      <c r="AF12" s="116"/>
      <c r="AG12" s="21"/>
      <c r="AH12" s="116"/>
      <c r="AJ12" s="116"/>
      <c r="AK12" s="21"/>
      <c r="AL12" s="116"/>
      <c r="AM12" s="21"/>
      <c r="AN12" s="116"/>
      <c r="AO12" s="21"/>
      <c r="AP12" s="116"/>
      <c r="AQ12" s="94"/>
    </row>
    <row r="13" spans="1:43" s="20" customFormat="1" ht="11.25">
      <c r="A13" s="19">
        <v>11</v>
      </c>
      <c r="D13" s="116"/>
      <c r="E13" s="21"/>
      <c r="F13" s="116"/>
      <c r="G13" s="21"/>
      <c r="H13" s="116"/>
      <c r="I13" s="21"/>
      <c r="J13" s="116"/>
      <c r="K13" s="21"/>
      <c r="L13" s="116"/>
      <c r="M13" s="21"/>
      <c r="N13" s="116"/>
      <c r="O13" s="21"/>
      <c r="P13" s="116"/>
      <c r="Q13" s="21"/>
      <c r="R13" s="116"/>
      <c r="S13" s="21"/>
      <c r="T13" s="116"/>
      <c r="U13" s="21"/>
      <c r="V13" s="116"/>
      <c r="W13" s="21"/>
      <c r="X13" s="116"/>
      <c r="Y13" s="21"/>
      <c r="Z13" s="116"/>
      <c r="AB13" s="116"/>
      <c r="AC13" s="21"/>
      <c r="AD13" s="116"/>
      <c r="AE13" s="21"/>
      <c r="AF13" s="116"/>
      <c r="AG13" s="21"/>
      <c r="AH13" s="116"/>
      <c r="AJ13" s="116"/>
      <c r="AK13" s="21"/>
      <c r="AL13" s="116"/>
      <c r="AM13" s="21"/>
      <c r="AN13" s="116"/>
      <c r="AO13" s="21"/>
      <c r="AP13" s="116"/>
      <c r="AQ13" s="94"/>
    </row>
    <row r="14" spans="1:43" s="20" customFormat="1" ht="11.25">
      <c r="A14" s="19">
        <v>12</v>
      </c>
      <c r="D14" s="116"/>
      <c r="E14" s="21"/>
      <c r="F14" s="116"/>
      <c r="G14" s="21"/>
      <c r="H14" s="116"/>
      <c r="I14" s="21"/>
      <c r="J14" s="116"/>
      <c r="K14" s="21"/>
      <c r="L14" s="116"/>
      <c r="M14" s="21"/>
      <c r="N14" s="116"/>
      <c r="O14" s="21"/>
      <c r="P14" s="116"/>
      <c r="Q14" s="21"/>
      <c r="R14" s="116"/>
      <c r="S14" s="21"/>
      <c r="T14" s="116"/>
      <c r="U14" s="21"/>
      <c r="V14" s="116"/>
      <c r="W14" s="21"/>
      <c r="X14" s="116"/>
      <c r="Y14" s="21"/>
      <c r="Z14" s="116"/>
      <c r="AB14" s="116"/>
      <c r="AC14" s="21"/>
      <c r="AD14" s="116"/>
      <c r="AE14" s="21"/>
      <c r="AF14" s="116"/>
      <c r="AG14" s="21"/>
      <c r="AH14" s="116"/>
      <c r="AJ14" s="116"/>
      <c r="AK14" s="21"/>
      <c r="AL14" s="116"/>
      <c r="AM14" s="21"/>
      <c r="AN14" s="116"/>
      <c r="AO14" s="21"/>
      <c r="AP14" s="116"/>
      <c r="AQ14" s="94"/>
    </row>
    <row r="15" spans="1:43" s="17" customFormat="1" ht="11.25">
      <c r="A15" s="16">
        <v>13</v>
      </c>
      <c r="D15" s="115"/>
      <c r="E15" s="18"/>
      <c r="F15" s="115"/>
      <c r="G15" s="18"/>
      <c r="H15" s="115"/>
      <c r="I15" s="18"/>
      <c r="J15" s="115"/>
      <c r="K15" s="18"/>
      <c r="L15" s="115"/>
      <c r="M15" s="18"/>
      <c r="N15" s="115"/>
      <c r="O15" s="18"/>
      <c r="P15" s="115"/>
      <c r="Q15" s="18"/>
      <c r="R15" s="115"/>
      <c r="S15" s="18"/>
      <c r="T15" s="115"/>
      <c r="U15" s="18"/>
      <c r="V15" s="115"/>
      <c r="W15" s="18"/>
      <c r="X15" s="115"/>
      <c r="Y15" s="18"/>
      <c r="Z15" s="115"/>
      <c r="AB15" s="115"/>
      <c r="AC15" s="18"/>
      <c r="AD15" s="115"/>
      <c r="AE15" s="18"/>
      <c r="AF15" s="115"/>
      <c r="AG15" s="18"/>
      <c r="AH15" s="115"/>
      <c r="AJ15" s="115"/>
      <c r="AK15" s="18"/>
      <c r="AL15" s="115"/>
      <c r="AM15" s="18"/>
      <c r="AN15" s="115"/>
      <c r="AO15" s="18"/>
      <c r="AP15" s="115"/>
      <c r="AQ15" s="93"/>
    </row>
    <row r="16" spans="1:43" s="17" customFormat="1" ht="11.25">
      <c r="A16" s="16">
        <v>14</v>
      </c>
      <c r="D16" s="115"/>
      <c r="E16" s="18"/>
      <c r="F16" s="115"/>
      <c r="G16" s="18"/>
      <c r="H16" s="115"/>
      <c r="I16" s="18"/>
      <c r="J16" s="115"/>
      <c r="K16" s="18"/>
      <c r="L16" s="115"/>
      <c r="M16" s="18"/>
      <c r="N16" s="115"/>
      <c r="O16" s="18"/>
      <c r="P16" s="115"/>
      <c r="Q16" s="18"/>
      <c r="R16" s="115"/>
      <c r="S16" s="18"/>
      <c r="T16" s="115"/>
      <c r="U16" s="18"/>
      <c r="V16" s="115"/>
      <c r="W16" s="18"/>
      <c r="X16" s="115"/>
      <c r="Y16" s="18"/>
      <c r="Z16" s="115"/>
      <c r="AB16" s="115"/>
      <c r="AC16" s="18"/>
      <c r="AD16" s="115"/>
      <c r="AE16" s="18"/>
      <c r="AF16" s="115"/>
      <c r="AG16" s="18"/>
      <c r="AH16" s="115"/>
      <c r="AJ16" s="115"/>
      <c r="AK16" s="18"/>
      <c r="AL16" s="115"/>
      <c r="AM16" s="18"/>
      <c r="AN16" s="115"/>
      <c r="AO16" s="18"/>
      <c r="AP16" s="115"/>
      <c r="AQ16" s="93"/>
    </row>
    <row r="17" spans="1:43" s="17" customFormat="1" ht="11.25">
      <c r="A17" s="16">
        <v>15</v>
      </c>
      <c r="D17" s="115"/>
      <c r="E17" s="18"/>
      <c r="F17" s="115"/>
      <c r="G17" s="18"/>
      <c r="H17" s="115"/>
      <c r="I17" s="18"/>
      <c r="J17" s="115"/>
      <c r="K17" s="18"/>
      <c r="L17" s="115"/>
      <c r="M17" s="18"/>
      <c r="N17" s="115"/>
      <c r="O17" s="18"/>
      <c r="P17" s="115"/>
      <c r="Q17" s="18"/>
      <c r="R17" s="115"/>
      <c r="S17" s="18"/>
      <c r="T17" s="115"/>
      <c r="U17" s="18"/>
      <c r="V17" s="115"/>
      <c r="W17" s="18"/>
      <c r="X17" s="115"/>
      <c r="Y17" s="18"/>
      <c r="Z17" s="115"/>
      <c r="AB17" s="115"/>
      <c r="AC17" s="18"/>
      <c r="AD17" s="115"/>
      <c r="AE17" s="18"/>
      <c r="AF17" s="115"/>
      <c r="AG17" s="18"/>
      <c r="AH17" s="115"/>
      <c r="AJ17" s="115"/>
      <c r="AK17" s="18"/>
      <c r="AL17" s="115"/>
      <c r="AM17" s="18"/>
      <c r="AN17" s="115"/>
      <c r="AO17" s="18"/>
      <c r="AP17" s="115"/>
      <c r="AQ17" s="93"/>
    </row>
    <row r="18" spans="1:43" s="20" customFormat="1" ht="11.25">
      <c r="A18" s="19">
        <v>16</v>
      </c>
      <c r="D18" s="116"/>
      <c r="E18" s="21"/>
      <c r="F18" s="116"/>
      <c r="G18" s="21"/>
      <c r="H18" s="116"/>
      <c r="I18" s="21"/>
      <c r="J18" s="116"/>
      <c r="K18" s="21"/>
      <c r="L18" s="116"/>
      <c r="M18" s="21"/>
      <c r="N18" s="116"/>
      <c r="O18" s="21"/>
      <c r="P18" s="116"/>
      <c r="Q18" s="21"/>
      <c r="R18" s="116"/>
      <c r="S18" s="21"/>
      <c r="T18" s="116"/>
      <c r="U18" s="21"/>
      <c r="V18" s="116"/>
      <c r="W18" s="21"/>
      <c r="X18" s="116"/>
      <c r="Y18" s="21"/>
      <c r="Z18" s="116"/>
      <c r="AB18" s="116"/>
      <c r="AC18" s="21"/>
      <c r="AD18" s="116"/>
      <c r="AE18" s="21"/>
      <c r="AF18" s="116"/>
      <c r="AG18" s="21"/>
      <c r="AH18" s="116"/>
      <c r="AJ18" s="116"/>
      <c r="AK18" s="21"/>
      <c r="AL18" s="116"/>
      <c r="AM18" s="21"/>
      <c r="AN18" s="116"/>
      <c r="AO18" s="21"/>
      <c r="AP18" s="116"/>
      <c r="AQ18" s="94"/>
    </row>
    <row r="19" spans="1:43" s="20" customFormat="1" ht="11.25">
      <c r="A19" s="19">
        <v>17</v>
      </c>
      <c r="D19" s="116"/>
      <c r="E19" s="21"/>
      <c r="F19" s="116"/>
      <c r="G19" s="21"/>
      <c r="H19" s="116"/>
      <c r="I19" s="21"/>
      <c r="J19" s="116"/>
      <c r="K19" s="21"/>
      <c r="L19" s="116"/>
      <c r="M19" s="21"/>
      <c r="N19" s="116"/>
      <c r="O19" s="21"/>
      <c r="P19" s="116"/>
      <c r="Q19" s="21"/>
      <c r="R19" s="116"/>
      <c r="S19" s="21"/>
      <c r="T19" s="116"/>
      <c r="U19" s="21"/>
      <c r="V19" s="116"/>
      <c r="W19" s="21"/>
      <c r="X19" s="116"/>
      <c r="Y19" s="21"/>
      <c r="Z19" s="116"/>
      <c r="AB19" s="116"/>
      <c r="AC19" s="21"/>
      <c r="AD19" s="116"/>
      <c r="AE19" s="21"/>
      <c r="AF19" s="116"/>
      <c r="AG19" s="21"/>
      <c r="AH19" s="116"/>
      <c r="AJ19" s="116"/>
      <c r="AK19" s="21"/>
      <c r="AL19" s="116"/>
      <c r="AM19" s="21"/>
      <c r="AN19" s="116"/>
      <c r="AO19" s="21"/>
      <c r="AP19" s="116"/>
      <c r="AQ19" s="94"/>
    </row>
    <row r="20" spans="1:43" s="20" customFormat="1" ht="11.25">
      <c r="A20" s="19">
        <v>18</v>
      </c>
      <c r="D20" s="116"/>
      <c r="E20" s="21"/>
      <c r="F20" s="116"/>
      <c r="G20" s="21"/>
      <c r="H20" s="116"/>
      <c r="I20" s="21"/>
      <c r="J20" s="116"/>
      <c r="K20" s="21"/>
      <c r="L20" s="116"/>
      <c r="M20" s="21"/>
      <c r="N20" s="116"/>
      <c r="O20" s="21"/>
      <c r="P20" s="116"/>
      <c r="Q20" s="21"/>
      <c r="R20" s="116"/>
      <c r="S20" s="21"/>
      <c r="T20" s="116"/>
      <c r="U20" s="21"/>
      <c r="V20" s="116"/>
      <c r="W20" s="21"/>
      <c r="X20" s="116"/>
      <c r="Y20" s="21"/>
      <c r="Z20" s="116"/>
      <c r="AB20" s="116"/>
      <c r="AC20" s="21"/>
      <c r="AD20" s="116"/>
      <c r="AE20" s="21"/>
      <c r="AF20" s="116"/>
      <c r="AH20" s="116"/>
      <c r="AJ20" s="116"/>
      <c r="AL20" s="116"/>
      <c r="AN20" s="116"/>
      <c r="AP20" s="116"/>
      <c r="AQ20" s="94"/>
    </row>
    <row r="21" spans="1:43" s="17" customFormat="1" ht="11.25">
      <c r="A21" s="16">
        <v>19</v>
      </c>
      <c r="D21" s="115"/>
      <c r="E21" s="18"/>
      <c r="F21" s="115"/>
      <c r="G21" s="18"/>
      <c r="H21" s="115"/>
      <c r="I21" s="18"/>
      <c r="J21" s="115"/>
      <c r="K21" s="18"/>
      <c r="L21" s="115"/>
      <c r="M21" s="18"/>
      <c r="N21" s="115"/>
      <c r="O21" s="18"/>
      <c r="P21" s="115"/>
      <c r="Q21" s="18"/>
      <c r="R21" s="115"/>
      <c r="S21" s="18"/>
      <c r="T21" s="115"/>
      <c r="U21" s="18"/>
      <c r="V21" s="115"/>
      <c r="W21" s="18"/>
      <c r="X21" s="115"/>
      <c r="Y21" s="18"/>
      <c r="Z21" s="115"/>
      <c r="AB21" s="115"/>
      <c r="AC21" s="18"/>
      <c r="AD21" s="115"/>
      <c r="AE21" s="18"/>
      <c r="AF21" s="115"/>
      <c r="AH21" s="115"/>
      <c r="AJ21" s="115"/>
      <c r="AL21" s="115"/>
      <c r="AN21" s="115"/>
      <c r="AP21" s="115"/>
      <c r="AQ21" s="93"/>
    </row>
    <row r="22" spans="1:43" s="17" customFormat="1" ht="11.25">
      <c r="A22" s="16">
        <v>20</v>
      </c>
      <c r="D22" s="115"/>
      <c r="E22" s="18"/>
      <c r="F22" s="115"/>
      <c r="G22" s="18"/>
      <c r="H22" s="115"/>
      <c r="I22" s="18"/>
      <c r="J22" s="115"/>
      <c r="K22" s="18"/>
      <c r="L22" s="115"/>
      <c r="M22" s="18"/>
      <c r="N22" s="115"/>
      <c r="O22" s="18"/>
      <c r="P22" s="115"/>
      <c r="Q22" s="18"/>
      <c r="R22" s="115"/>
      <c r="S22" s="18"/>
      <c r="T22" s="115"/>
      <c r="U22" s="18"/>
      <c r="V22" s="115"/>
      <c r="W22" s="18"/>
      <c r="X22" s="115"/>
      <c r="Y22" s="18"/>
      <c r="Z22" s="115"/>
      <c r="AB22" s="115"/>
      <c r="AC22" s="18"/>
      <c r="AD22" s="115"/>
      <c r="AE22" s="18"/>
      <c r="AF22" s="115"/>
      <c r="AH22" s="115"/>
      <c r="AJ22" s="115"/>
      <c r="AL22" s="115"/>
      <c r="AN22" s="115"/>
      <c r="AP22" s="115"/>
      <c r="AQ22" s="93"/>
    </row>
    <row r="23" spans="1:43" s="17" customFormat="1" ht="11.25">
      <c r="A23" s="16">
        <v>21</v>
      </c>
      <c r="D23" s="115"/>
      <c r="E23" s="18"/>
      <c r="F23" s="115"/>
      <c r="G23" s="18"/>
      <c r="H23" s="115"/>
      <c r="I23" s="18"/>
      <c r="J23" s="115"/>
      <c r="K23" s="18"/>
      <c r="L23" s="115"/>
      <c r="M23" s="18"/>
      <c r="N23" s="115"/>
      <c r="O23" s="18"/>
      <c r="P23" s="115"/>
      <c r="Q23" s="18"/>
      <c r="R23" s="115"/>
      <c r="S23" s="18"/>
      <c r="T23" s="115"/>
      <c r="U23" s="18"/>
      <c r="V23" s="115"/>
      <c r="W23" s="18"/>
      <c r="X23" s="115"/>
      <c r="Y23" s="18"/>
      <c r="Z23" s="115"/>
      <c r="AB23" s="115"/>
      <c r="AC23" s="18"/>
      <c r="AD23" s="115"/>
      <c r="AE23" s="18"/>
      <c r="AF23" s="115"/>
      <c r="AH23" s="115"/>
      <c r="AJ23" s="115"/>
      <c r="AL23" s="115"/>
      <c r="AN23" s="115"/>
      <c r="AP23" s="115"/>
      <c r="AQ23" s="93"/>
    </row>
    <row r="24" spans="1:43" s="20" customFormat="1" ht="11.25">
      <c r="A24" s="19">
        <v>22</v>
      </c>
      <c r="D24" s="116"/>
      <c r="E24" s="21"/>
      <c r="F24" s="116"/>
      <c r="G24" s="21"/>
      <c r="H24" s="116"/>
      <c r="I24" s="21"/>
      <c r="J24" s="116"/>
      <c r="K24" s="21"/>
      <c r="L24" s="116"/>
      <c r="M24" s="21"/>
      <c r="N24" s="116"/>
      <c r="O24" s="21"/>
      <c r="P24" s="116"/>
      <c r="Q24" s="21"/>
      <c r="R24" s="116"/>
      <c r="S24" s="21"/>
      <c r="T24" s="116"/>
      <c r="U24" s="21"/>
      <c r="V24" s="116"/>
      <c r="W24" s="21"/>
      <c r="X24" s="116"/>
      <c r="Y24" s="21"/>
      <c r="Z24" s="116"/>
      <c r="AB24" s="116"/>
      <c r="AC24" s="21"/>
      <c r="AD24" s="116"/>
      <c r="AE24" s="21"/>
      <c r="AF24" s="116"/>
      <c r="AH24" s="116"/>
      <c r="AJ24" s="116"/>
      <c r="AL24" s="116"/>
      <c r="AN24" s="116"/>
      <c r="AP24" s="116"/>
      <c r="AQ24" s="94"/>
    </row>
    <row r="25" spans="1:43" s="20" customFormat="1" ht="11.25">
      <c r="A25" s="19">
        <v>23</v>
      </c>
      <c r="D25" s="116"/>
      <c r="E25" s="21"/>
      <c r="F25" s="116"/>
      <c r="G25" s="21"/>
      <c r="H25" s="116"/>
      <c r="I25" s="21"/>
      <c r="J25" s="116"/>
      <c r="K25" s="21"/>
      <c r="L25" s="116"/>
      <c r="M25" s="21"/>
      <c r="N25" s="116"/>
      <c r="O25" s="21"/>
      <c r="P25" s="116"/>
      <c r="Q25" s="21"/>
      <c r="R25" s="116"/>
      <c r="S25" s="21"/>
      <c r="T25" s="116"/>
      <c r="U25" s="21"/>
      <c r="V25" s="116"/>
      <c r="W25" s="21"/>
      <c r="X25" s="116"/>
      <c r="Y25" s="21"/>
      <c r="Z25" s="116"/>
      <c r="AB25" s="116"/>
      <c r="AC25" s="21"/>
      <c r="AD25" s="116"/>
      <c r="AE25" s="21"/>
      <c r="AF25" s="116"/>
      <c r="AH25" s="116"/>
      <c r="AJ25" s="116"/>
      <c r="AL25" s="116"/>
      <c r="AN25" s="116"/>
      <c r="AP25" s="116"/>
      <c r="AQ25" s="94"/>
    </row>
    <row r="26" spans="1:43" s="20" customFormat="1" ht="11.25">
      <c r="A26" s="19">
        <v>24</v>
      </c>
      <c r="D26" s="116"/>
      <c r="E26" s="21"/>
      <c r="F26" s="116"/>
      <c r="G26" s="21"/>
      <c r="H26" s="116"/>
      <c r="I26" s="21"/>
      <c r="J26" s="116"/>
      <c r="K26" s="21"/>
      <c r="L26" s="116"/>
      <c r="M26" s="21"/>
      <c r="N26" s="116"/>
      <c r="O26" s="21"/>
      <c r="P26" s="116"/>
      <c r="Q26" s="21"/>
      <c r="R26" s="116"/>
      <c r="S26" s="21"/>
      <c r="T26" s="116"/>
      <c r="U26" s="21"/>
      <c r="V26" s="116"/>
      <c r="W26" s="21"/>
      <c r="X26" s="116"/>
      <c r="Y26" s="21"/>
      <c r="Z26" s="116"/>
      <c r="AB26" s="116"/>
      <c r="AC26" s="21"/>
      <c r="AD26" s="116"/>
      <c r="AE26" s="21"/>
      <c r="AF26" s="116"/>
      <c r="AH26" s="116"/>
      <c r="AJ26" s="116"/>
      <c r="AL26" s="116"/>
      <c r="AN26" s="116"/>
      <c r="AP26" s="116"/>
      <c r="AQ26" s="94"/>
    </row>
    <row r="27" spans="1:43" s="17" customFormat="1" ht="11.25">
      <c r="A27" s="16">
        <v>25</v>
      </c>
      <c r="D27" s="115"/>
      <c r="E27" s="18"/>
      <c r="F27" s="115"/>
      <c r="G27" s="18"/>
      <c r="H27" s="115"/>
      <c r="I27" s="18"/>
      <c r="J27" s="115"/>
      <c r="K27" s="18"/>
      <c r="L27" s="115"/>
      <c r="M27" s="18"/>
      <c r="N27" s="115"/>
      <c r="O27" s="18"/>
      <c r="P27" s="115"/>
      <c r="Q27" s="18"/>
      <c r="R27" s="115"/>
      <c r="S27" s="18"/>
      <c r="T27" s="115"/>
      <c r="U27" s="18"/>
      <c r="V27" s="115"/>
      <c r="W27" s="18"/>
      <c r="X27" s="115"/>
      <c r="Y27" s="18"/>
      <c r="Z27" s="115"/>
      <c r="AB27" s="115"/>
      <c r="AC27" s="18"/>
      <c r="AD27" s="115"/>
      <c r="AE27" s="18"/>
      <c r="AF27" s="115"/>
      <c r="AH27" s="115"/>
      <c r="AJ27" s="115"/>
      <c r="AL27" s="115"/>
      <c r="AN27" s="115"/>
      <c r="AP27" s="115"/>
      <c r="AQ27" s="93"/>
    </row>
    <row r="28" spans="1:43" s="17" customFormat="1" ht="11.25">
      <c r="A28" s="16">
        <v>26</v>
      </c>
      <c r="D28" s="115"/>
      <c r="E28" s="18"/>
      <c r="F28" s="115"/>
      <c r="G28" s="18"/>
      <c r="H28" s="115"/>
      <c r="I28" s="18"/>
      <c r="J28" s="115"/>
      <c r="K28" s="18"/>
      <c r="L28" s="115"/>
      <c r="M28" s="18"/>
      <c r="N28" s="115"/>
      <c r="O28" s="18"/>
      <c r="P28" s="115"/>
      <c r="R28" s="115"/>
      <c r="T28" s="115"/>
      <c r="V28" s="115"/>
      <c r="X28" s="115"/>
      <c r="Z28" s="115"/>
      <c r="AB28" s="115"/>
      <c r="AD28" s="115"/>
      <c r="AF28" s="115"/>
      <c r="AH28" s="115"/>
      <c r="AJ28" s="115"/>
      <c r="AL28" s="115"/>
      <c r="AN28" s="115"/>
      <c r="AP28" s="115"/>
      <c r="AQ28" s="93"/>
    </row>
    <row r="29" spans="1:43" s="17" customFormat="1" ht="11.25">
      <c r="A29" s="16">
        <v>27</v>
      </c>
      <c r="D29" s="115"/>
      <c r="E29" s="18"/>
      <c r="F29" s="115"/>
      <c r="G29" s="18"/>
      <c r="H29" s="115"/>
      <c r="I29" s="18"/>
      <c r="J29" s="115"/>
      <c r="K29" s="18"/>
      <c r="L29" s="115"/>
      <c r="M29" s="18"/>
      <c r="N29" s="115"/>
      <c r="O29" s="18"/>
      <c r="P29" s="115"/>
      <c r="R29" s="115"/>
      <c r="T29" s="115"/>
      <c r="V29" s="115"/>
      <c r="X29" s="115"/>
      <c r="Z29" s="115"/>
      <c r="AB29" s="115"/>
      <c r="AD29" s="115"/>
      <c r="AF29" s="115"/>
      <c r="AH29" s="115"/>
      <c r="AJ29" s="115"/>
      <c r="AL29" s="115"/>
      <c r="AN29" s="115"/>
      <c r="AP29" s="115"/>
      <c r="AQ29" s="93"/>
    </row>
    <row r="30" spans="1:43" s="20" customFormat="1" ht="11.25">
      <c r="A30" s="19">
        <v>28</v>
      </c>
      <c r="D30" s="116"/>
      <c r="E30" s="21"/>
      <c r="F30" s="116"/>
      <c r="G30" s="21"/>
      <c r="H30" s="116"/>
      <c r="I30" s="21"/>
      <c r="J30" s="116"/>
      <c r="K30" s="21"/>
      <c r="L30" s="116"/>
      <c r="M30" s="21"/>
      <c r="N30" s="116"/>
      <c r="O30" s="21"/>
      <c r="P30" s="116"/>
      <c r="R30" s="116"/>
      <c r="T30" s="116"/>
      <c r="V30" s="116"/>
      <c r="X30" s="116"/>
      <c r="Z30" s="116"/>
      <c r="AB30" s="116"/>
      <c r="AD30" s="116"/>
      <c r="AF30" s="116"/>
      <c r="AH30" s="116"/>
      <c r="AJ30" s="116"/>
      <c r="AL30" s="116"/>
      <c r="AN30" s="116"/>
      <c r="AP30" s="116"/>
      <c r="AQ30" s="94"/>
    </row>
    <row r="31" spans="1:43" s="20" customFormat="1" ht="11.25">
      <c r="A31" s="19">
        <v>29</v>
      </c>
      <c r="D31" s="116"/>
      <c r="E31" s="21"/>
      <c r="F31" s="116"/>
      <c r="G31" s="21"/>
      <c r="H31" s="116"/>
      <c r="I31" s="21"/>
      <c r="J31" s="116"/>
      <c r="K31" s="21"/>
      <c r="L31" s="116"/>
      <c r="M31" s="21"/>
      <c r="N31" s="116"/>
      <c r="O31" s="21"/>
      <c r="P31" s="116"/>
      <c r="R31" s="116"/>
      <c r="T31" s="116"/>
      <c r="V31" s="116"/>
      <c r="X31" s="116"/>
      <c r="Z31" s="116"/>
      <c r="AB31" s="116"/>
      <c r="AD31" s="116"/>
      <c r="AF31" s="116"/>
      <c r="AH31" s="116"/>
      <c r="AJ31" s="116"/>
      <c r="AL31" s="116"/>
      <c r="AN31" s="116"/>
      <c r="AP31" s="116"/>
      <c r="AQ31" s="94"/>
    </row>
    <row r="32" spans="1:43" s="20" customFormat="1" ht="11.25">
      <c r="A32" s="19">
        <v>30</v>
      </c>
      <c r="D32" s="116"/>
      <c r="E32" s="21"/>
      <c r="F32" s="116"/>
      <c r="G32" s="21"/>
      <c r="H32" s="116"/>
      <c r="I32" s="21"/>
      <c r="J32" s="116"/>
      <c r="K32" s="21"/>
      <c r="L32" s="116"/>
      <c r="M32" s="21"/>
      <c r="N32" s="116"/>
      <c r="O32" s="21"/>
      <c r="P32" s="116"/>
      <c r="R32" s="116"/>
      <c r="T32" s="116"/>
      <c r="V32" s="116"/>
      <c r="X32" s="116"/>
      <c r="Z32" s="116"/>
      <c r="AB32" s="116"/>
      <c r="AD32" s="116"/>
      <c r="AF32" s="116"/>
      <c r="AH32" s="116"/>
      <c r="AJ32" s="116"/>
      <c r="AL32" s="116"/>
      <c r="AN32" s="116"/>
      <c r="AP32" s="116"/>
      <c r="AQ32" s="94"/>
    </row>
    <row r="33" spans="1:43" s="17" customFormat="1" ht="11.25">
      <c r="A33" s="16">
        <v>31</v>
      </c>
      <c r="D33" s="115"/>
      <c r="E33" s="18"/>
      <c r="F33" s="115"/>
      <c r="G33" s="18"/>
      <c r="H33" s="115"/>
      <c r="I33" s="18"/>
      <c r="J33" s="115"/>
      <c r="K33" s="18"/>
      <c r="L33" s="115"/>
      <c r="M33" s="18"/>
      <c r="N33" s="115"/>
      <c r="O33" s="18"/>
      <c r="P33" s="115"/>
      <c r="R33" s="115"/>
      <c r="T33" s="115"/>
      <c r="V33" s="115"/>
      <c r="X33" s="115"/>
      <c r="Z33" s="115"/>
      <c r="AB33" s="115"/>
      <c r="AD33" s="115"/>
      <c r="AF33" s="115"/>
      <c r="AH33" s="115"/>
      <c r="AJ33" s="115"/>
      <c r="AL33" s="115"/>
      <c r="AN33" s="115"/>
      <c r="AP33" s="115"/>
      <c r="AQ33" s="93"/>
    </row>
    <row r="34" spans="1:43" s="17" customFormat="1" ht="11.25">
      <c r="A34" s="16">
        <v>32</v>
      </c>
      <c r="D34" s="115"/>
      <c r="E34" s="18"/>
      <c r="F34" s="115"/>
      <c r="G34" s="18"/>
      <c r="H34" s="115"/>
      <c r="I34" s="18"/>
      <c r="J34" s="115"/>
      <c r="K34" s="18"/>
      <c r="L34" s="115"/>
      <c r="M34" s="18"/>
      <c r="N34" s="115"/>
      <c r="O34" s="18"/>
      <c r="P34" s="115"/>
      <c r="R34" s="115"/>
      <c r="T34" s="115"/>
      <c r="V34" s="115"/>
      <c r="X34" s="115"/>
      <c r="Z34" s="115"/>
      <c r="AB34" s="115"/>
      <c r="AD34" s="115"/>
      <c r="AF34" s="115"/>
      <c r="AH34" s="115"/>
      <c r="AJ34" s="115"/>
      <c r="AL34" s="115"/>
      <c r="AN34" s="115"/>
      <c r="AP34" s="115"/>
      <c r="AQ34" s="93"/>
    </row>
    <row r="35" spans="1:43" s="17" customFormat="1" ht="11.25">
      <c r="A35" s="16">
        <v>33</v>
      </c>
      <c r="D35" s="115"/>
      <c r="E35" s="18"/>
      <c r="F35" s="115"/>
      <c r="G35" s="18"/>
      <c r="H35" s="115"/>
      <c r="I35" s="18"/>
      <c r="J35" s="115"/>
      <c r="K35" s="18"/>
      <c r="L35" s="115"/>
      <c r="M35" s="18"/>
      <c r="N35" s="115"/>
      <c r="O35" s="18"/>
      <c r="P35" s="115"/>
      <c r="R35" s="115"/>
      <c r="T35" s="115"/>
      <c r="V35" s="115"/>
      <c r="X35" s="115"/>
      <c r="Z35" s="115"/>
      <c r="AB35" s="115"/>
      <c r="AD35" s="115"/>
      <c r="AF35" s="115"/>
      <c r="AH35" s="115"/>
      <c r="AJ35" s="115"/>
      <c r="AL35" s="115"/>
      <c r="AN35" s="115"/>
      <c r="AP35" s="115"/>
      <c r="AQ35" s="93"/>
    </row>
    <row r="36" spans="1:43" s="20" customFormat="1" ht="11.25">
      <c r="A36" s="19">
        <v>34</v>
      </c>
      <c r="D36" s="116"/>
      <c r="E36" s="21"/>
      <c r="F36" s="116"/>
      <c r="G36" s="21"/>
      <c r="H36" s="116"/>
      <c r="I36" s="21"/>
      <c r="J36" s="116"/>
      <c r="K36" s="21"/>
      <c r="L36" s="116"/>
      <c r="M36" s="21"/>
      <c r="N36" s="116"/>
      <c r="O36" s="21"/>
      <c r="P36" s="116"/>
      <c r="R36" s="116"/>
      <c r="T36" s="116"/>
      <c r="V36" s="116"/>
      <c r="X36" s="116"/>
      <c r="Z36" s="116"/>
      <c r="AB36" s="116"/>
      <c r="AD36" s="116"/>
      <c r="AF36" s="116"/>
      <c r="AH36" s="116"/>
      <c r="AJ36" s="116"/>
      <c r="AL36" s="116"/>
      <c r="AN36" s="116"/>
      <c r="AP36" s="116"/>
      <c r="AQ36" s="94"/>
    </row>
    <row r="37" spans="1:43" s="20" customFormat="1" ht="11.25">
      <c r="A37" s="19">
        <v>35</v>
      </c>
      <c r="D37" s="116"/>
      <c r="E37" s="21"/>
      <c r="F37" s="116"/>
      <c r="G37" s="21"/>
      <c r="H37" s="116"/>
      <c r="I37" s="21"/>
      <c r="J37" s="116"/>
      <c r="K37" s="21"/>
      <c r="L37" s="116"/>
      <c r="M37" s="21"/>
      <c r="N37" s="116"/>
      <c r="O37" s="21"/>
      <c r="P37" s="116"/>
      <c r="R37" s="116"/>
      <c r="T37" s="116"/>
      <c r="V37" s="116"/>
      <c r="X37" s="116"/>
      <c r="Z37" s="116"/>
      <c r="AB37" s="116"/>
      <c r="AD37" s="116"/>
      <c r="AF37" s="116"/>
      <c r="AH37" s="116"/>
      <c r="AJ37" s="116"/>
      <c r="AL37" s="116"/>
      <c r="AN37" s="116"/>
      <c r="AP37" s="116"/>
      <c r="AQ37" s="94"/>
    </row>
    <row r="38" spans="1:43" s="20" customFormat="1" ht="11.25">
      <c r="A38" s="19">
        <v>36</v>
      </c>
      <c r="D38" s="116"/>
      <c r="E38" s="21"/>
      <c r="F38" s="116"/>
      <c r="G38" s="21"/>
      <c r="H38" s="116"/>
      <c r="I38" s="21"/>
      <c r="J38" s="116"/>
      <c r="K38" s="21"/>
      <c r="L38" s="116"/>
      <c r="M38" s="21"/>
      <c r="N38" s="116"/>
      <c r="O38" s="21"/>
      <c r="P38" s="116"/>
      <c r="R38" s="116"/>
      <c r="T38" s="116"/>
      <c r="V38" s="116"/>
      <c r="X38" s="116"/>
      <c r="Z38" s="116"/>
      <c r="AB38" s="116"/>
      <c r="AD38" s="116"/>
      <c r="AF38" s="116"/>
      <c r="AH38" s="116"/>
      <c r="AJ38" s="116"/>
      <c r="AL38" s="116"/>
      <c r="AN38" s="116"/>
      <c r="AP38" s="116"/>
      <c r="AQ38" s="94"/>
    </row>
    <row r="39" spans="1:43" s="17" customFormat="1" ht="11.25">
      <c r="A39" s="16">
        <v>37</v>
      </c>
      <c r="D39" s="115"/>
      <c r="E39" s="18"/>
      <c r="F39" s="115"/>
      <c r="G39" s="18"/>
      <c r="H39" s="115"/>
      <c r="I39" s="18"/>
      <c r="J39" s="115"/>
      <c r="K39" s="18"/>
      <c r="L39" s="115"/>
      <c r="M39" s="18"/>
      <c r="N39" s="115"/>
      <c r="O39" s="18"/>
      <c r="P39" s="115"/>
      <c r="R39" s="115"/>
      <c r="T39" s="115"/>
      <c r="V39" s="115"/>
      <c r="X39" s="115"/>
      <c r="Z39" s="115"/>
      <c r="AB39" s="115"/>
      <c r="AD39" s="115"/>
      <c r="AF39" s="115"/>
      <c r="AH39" s="115"/>
      <c r="AJ39" s="115"/>
      <c r="AL39" s="115"/>
      <c r="AN39" s="115"/>
      <c r="AP39" s="115"/>
      <c r="AQ39" s="93"/>
    </row>
    <row r="40" spans="1:43" s="17" customFormat="1" ht="11.25">
      <c r="A40" s="16">
        <v>38</v>
      </c>
      <c r="D40" s="115"/>
      <c r="E40" s="18"/>
      <c r="F40" s="115"/>
      <c r="G40" s="18"/>
      <c r="H40" s="115"/>
      <c r="I40" s="18"/>
      <c r="J40" s="115"/>
      <c r="K40" s="18"/>
      <c r="L40" s="115"/>
      <c r="M40" s="18"/>
      <c r="N40" s="115"/>
      <c r="O40" s="18"/>
      <c r="P40" s="115"/>
      <c r="R40" s="115"/>
      <c r="T40" s="115"/>
      <c r="V40" s="115"/>
      <c r="X40" s="115"/>
      <c r="Z40" s="115"/>
      <c r="AB40" s="115"/>
      <c r="AD40" s="115"/>
      <c r="AF40" s="115"/>
      <c r="AH40" s="115"/>
      <c r="AJ40" s="115"/>
      <c r="AL40" s="115"/>
      <c r="AN40" s="115"/>
      <c r="AP40" s="115"/>
      <c r="AQ40" s="93"/>
    </row>
    <row r="41" spans="1:43" s="17" customFormat="1" ht="11.25">
      <c r="A41" s="16">
        <v>39</v>
      </c>
      <c r="D41" s="115"/>
      <c r="E41" s="18"/>
      <c r="F41" s="115"/>
      <c r="G41" s="18"/>
      <c r="H41" s="115"/>
      <c r="I41" s="18"/>
      <c r="J41" s="115"/>
      <c r="K41" s="18"/>
      <c r="L41" s="115"/>
      <c r="M41" s="18"/>
      <c r="N41" s="115"/>
      <c r="O41" s="18"/>
      <c r="P41" s="115"/>
      <c r="R41" s="115"/>
      <c r="T41" s="115"/>
      <c r="V41" s="115"/>
      <c r="X41" s="115"/>
      <c r="Z41" s="115"/>
      <c r="AB41" s="115"/>
      <c r="AD41" s="115"/>
      <c r="AF41" s="115"/>
      <c r="AH41" s="115"/>
      <c r="AJ41" s="115"/>
      <c r="AL41" s="115"/>
      <c r="AN41" s="115"/>
      <c r="AP41" s="115"/>
      <c r="AQ41" s="93"/>
    </row>
    <row r="42" spans="1:43" s="20" customFormat="1" ht="11.25">
      <c r="A42" s="19">
        <v>40</v>
      </c>
      <c r="D42" s="116"/>
      <c r="E42" s="21"/>
      <c r="F42" s="116"/>
      <c r="G42" s="21"/>
      <c r="H42" s="116"/>
      <c r="I42" s="21"/>
      <c r="J42" s="116"/>
      <c r="K42" s="21"/>
      <c r="L42" s="116"/>
      <c r="M42" s="21"/>
      <c r="N42" s="116"/>
      <c r="O42" s="21"/>
      <c r="P42" s="116"/>
      <c r="R42" s="116"/>
      <c r="T42" s="116"/>
      <c r="V42" s="116"/>
      <c r="X42" s="116"/>
      <c r="Z42" s="116"/>
      <c r="AB42" s="116"/>
      <c r="AD42" s="116"/>
      <c r="AF42" s="116"/>
      <c r="AH42" s="116"/>
      <c r="AJ42" s="116"/>
      <c r="AL42" s="116"/>
      <c r="AN42" s="116"/>
      <c r="AP42" s="116"/>
      <c r="AQ42" s="94"/>
    </row>
    <row r="43" spans="1:43" s="20" customFormat="1" ht="11.25">
      <c r="A43" s="19">
        <v>41</v>
      </c>
      <c r="D43" s="116"/>
      <c r="E43" s="21"/>
      <c r="F43" s="116"/>
      <c r="G43" s="21"/>
      <c r="H43" s="116"/>
      <c r="I43" s="21"/>
      <c r="J43" s="116"/>
      <c r="K43" s="21"/>
      <c r="L43" s="116"/>
      <c r="M43" s="21"/>
      <c r="N43" s="116"/>
      <c r="O43" s="21"/>
      <c r="P43" s="116"/>
      <c r="R43" s="116"/>
      <c r="T43" s="116"/>
      <c r="V43" s="116"/>
      <c r="X43" s="116"/>
      <c r="Z43" s="116"/>
      <c r="AB43" s="116"/>
      <c r="AD43" s="116"/>
      <c r="AF43" s="116"/>
      <c r="AH43" s="116"/>
      <c r="AJ43" s="116"/>
      <c r="AL43" s="116"/>
      <c r="AN43" s="116"/>
      <c r="AP43" s="116"/>
      <c r="AQ43" s="94"/>
    </row>
    <row r="44" spans="1:43" s="20" customFormat="1" ht="11.25">
      <c r="A44" s="19">
        <v>42</v>
      </c>
      <c r="D44" s="116"/>
      <c r="E44" s="21"/>
      <c r="F44" s="116"/>
      <c r="G44" s="21"/>
      <c r="H44" s="116"/>
      <c r="I44" s="21"/>
      <c r="J44" s="116"/>
      <c r="K44" s="21"/>
      <c r="L44" s="116"/>
      <c r="M44" s="21"/>
      <c r="N44" s="116"/>
      <c r="O44" s="21"/>
      <c r="P44" s="116"/>
      <c r="R44" s="116"/>
      <c r="T44" s="116"/>
      <c r="V44" s="116"/>
      <c r="X44" s="116"/>
      <c r="Z44" s="116"/>
      <c r="AB44" s="116"/>
      <c r="AD44" s="116"/>
      <c r="AF44" s="116"/>
      <c r="AH44" s="116"/>
      <c r="AJ44" s="116"/>
      <c r="AL44" s="116"/>
      <c r="AN44" s="116"/>
      <c r="AP44" s="116"/>
      <c r="AQ44" s="94"/>
    </row>
    <row r="45" spans="1:43" s="17" customFormat="1" ht="11.25">
      <c r="A45" s="16">
        <v>43</v>
      </c>
      <c r="D45" s="115"/>
      <c r="E45" s="18"/>
      <c r="F45" s="115"/>
      <c r="G45" s="18"/>
      <c r="H45" s="115"/>
      <c r="I45" s="18"/>
      <c r="J45" s="115"/>
      <c r="K45" s="18"/>
      <c r="L45" s="115"/>
      <c r="M45" s="18"/>
      <c r="N45" s="115"/>
      <c r="O45" s="18"/>
      <c r="P45" s="115"/>
      <c r="R45" s="115"/>
      <c r="T45" s="115"/>
      <c r="V45" s="115"/>
      <c r="X45" s="115"/>
      <c r="Z45" s="115"/>
      <c r="AB45" s="115"/>
      <c r="AD45" s="115"/>
      <c r="AF45" s="115"/>
      <c r="AH45" s="115"/>
      <c r="AJ45" s="115"/>
      <c r="AL45" s="115"/>
      <c r="AN45" s="115"/>
      <c r="AP45" s="115"/>
      <c r="AQ45" s="93"/>
    </row>
    <row r="46" spans="1:43" s="17" customFormat="1" ht="11.25">
      <c r="A46" s="16">
        <v>44</v>
      </c>
      <c r="D46" s="115"/>
      <c r="E46" s="18"/>
      <c r="F46" s="115"/>
      <c r="G46" s="18"/>
      <c r="H46" s="115"/>
      <c r="I46" s="18"/>
      <c r="J46" s="115"/>
      <c r="K46" s="18"/>
      <c r="L46" s="115"/>
      <c r="M46" s="18"/>
      <c r="N46" s="115"/>
      <c r="O46" s="18"/>
      <c r="P46" s="115"/>
      <c r="R46" s="115"/>
      <c r="T46" s="115"/>
      <c r="V46" s="115"/>
      <c r="X46" s="115"/>
      <c r="Z46" s="115"/>
      <c r="AB46" s="115"/>
      <c r="AD46" s="115"/>
      <c r="AF46" s="115"/>
      <c r="AH46" s="115"/>
      <c r="AJ46" s="115"/>
      <c r="AL46" s="115"/>
      <c r="AN46" s="115"/>
      <c r="AP46" s="115"/>
      <c r="AQ46" s="93"/>
    </row>
    <row r="47" spans="1:43" s="17" customFormat="1" ht="11.25">
      <c r="A47" s="16">
        <v>45</v>
      </c>
      <c r="D47" s="115"/>
      <c r="E47" s="18"/>
      <c r="F47" s="115"/>
      <c r="G47" s="18"/>
      <c r="H47" s="115"/>
      <c r="I47" s="18"/>
      <c r="J47" s="115"/>
      <c r="K47" s="18"/>
      <c r="L47" s="115"/>
      <c r="M47" s="18"/>
      <c r="N47" s="115"/>
      <c r="O47" s="18"/>
      <c r="P47" s="115"/>
      <c r="R47" s="115"/>
      <c r="T47" s="115"/>
      <c r="V47" s="115"/>
      <c r="X47" s="115"/>
      <c r="Z47" s="115"/>
      <c r="AB47" s="115"/>
      <c r="AD47" s="115"/>
      <c r="AF47" s="115"/>
      <c r="AH47" s="115"/>
      <c r="AJ47" s="115"/>
      <c r="AL47" s="115"/>
      <c r="AN47" s="115"/>
      <c r="AP47" s="115"/>
      <c r="AQ47" s="93"/>
    </row>
    <row r="48" spans="1:43" s="20" customFormat="1" ht="11.25">
      <c r="A48" s="19">
        <v>46</v>
      </c>
      <c r="D48" s="116"/>
      <c r="E48" s="21"/>
      <c r="F48" s="116"/>
      <c r="G48" s="21"/>
      <c r="H48" s="116"/>
      <c r="I48" s="21"/>
      <c r="J48" s="116"/>
      <c r="K48" s="21"/>
      <c r="L48" s="116"/>
      <c r="M48" s="21"/>
      <c r="N48" s="116"/>
      <c r="O48" s="21"/>
      <c r="P48" s="116"/>
      <c r="R48" s="116"/>
      <c r="T48" s="116"/>
      <c r="V48" s="116"/>
      <c r="X48" s="116"/>
      <c r="Z48" s="116"/>
      <c r="AB48" s="116"/>
      <c r="AD48" s="116"/>
      <c r="AF48" s="116"/>
      <c r="AH48" s="116"/>
      <c r="AJ48" s="116"/>
      <c r="AL48" s="116"/>
      <c r="AN48" s="116"/>
      <c r="AP48" s="116"/>
      <c r="AQ48" s="94"/>
    </row>
    <row r="49" spans="1:43" s="20" customFormat="1" ht="11.25">
      <c r="A49" s="19">
        <v>47</v>
      </c>
      <c r="D49" s="116"/>
      <c r="E49" s="21"/>
      <c r="F49" s="116"/>
      <c r="G49" s="21"/>
      <c r="H49" s="116"/>
      <c r="I49" s="21"/>
      <c r="J49" s="116"/>
      <c r="K49" s="21"/>
      <c r="L49" s="116"/>
      <c r="M49" s="21"/>
      <c r="N49" s="116"/>
      <c r="O49" s="21"/>
      <c r="P49" s="116"/>
      <c r="R49" s="116"/>
      <c r="T49" s="116"/>
      <c r="V49" s="116"/>
      <c r="X49" s="116"/>
      <c r="Z49" s="116"/>
      <c r="AB49" s="116"/>
      <c r="AD49" s="116"/>
      <c r="AF49" s="116"/>
      <c r="AH49" s="116"/>
      <c r="AJ49" s="116"/>
      <c r="AL49" s="116"/>
      <c r="AN49" s="116"/>
      <c r="AP49" s="116"/>
      <c r="AQ49" s="94"/>
    </row>
    <row r="50" spans="1:43" s="20" customFormat="1" ht="11.25">
      <c r="A50" s="19">
        <v>48</v>
      </c>
      <c r="D50" s="116"/>
      <c r="E50" s="21"/>
      <c r="F50" s="116"/>
      <c r="G50" s="21"/>
      <c r="H50" s="116"/>
      <c r="I50" s="21"/>
      <c r="J50" s="116"/>
      <c r="K50" s="21"/>
      <c r="L50" s="116"/>
      <c r="M50" s="21"/>
      <c r="N50" s="116"/>
      <c r="O50" s="21"/>
      <c r="P50" s="116"/>
      <c r="R50" s="116"/>
      <c r="T50" s="116"/>
      <c r="V50" s="116"/>
      <c r="X50" s="116"/>
      <c r="Z50" s="116"/>
      <c r="AB50" s="116"/>
      <c r="AD50" s="116"/>
      <c r="AF50" s="116"/>
      <c r="AH50" s="116"/>
      <c r="AJ50" s="116"/>
      <c r="AL50" s="116"/>
      <c r="AN50" s="116"/>
      <c r="AP50" s="116"/>
      <c r="AQ50" s="94"/>
    </row>
    <row r="51" spans="1:43" s="17" customFormat="1" ht="11.25">
      <c r="A51" s="16">
        <v>49</v>
      </c>
      <c r="D51" s="115"/>
      <c r="E51" s="18"/>
      <c r="F51" s="115"/>
      <c r="G51" s="18"/>
      <c r="H51" s="115"/>
      <c r="I51" s="18"/>
      <c r="J51" s="115"/>
      <c r="K51" s="18"/>
      <c r="L51" s="115"/>
      <c r="M51" s="18"/>
      <c r="N51" s="115"/>
      <c r="O51" s="18"/>
      <c r="P51" s="115"/>
      <c r="R51" s="115"/>
      <c r="T51" s="115"/>
      <c r="V51" s="115"/>
      <c r="X51" s="115"/>
      <c r="Z51" s="115"/>
      <c r="AB51" s="115"/>
      <c r="AD51" s="115"/>
      <c r="AF51" s="115"/>
      <c r="AH51" s="115"/>
      <c r="AJ51" s="115"/>
      <c r="AL51" s="115"/>
      <c r="AN51" s="115"/>
      <c r="AP51" s="115"/>
      <c r="AQ51" s="93"/>
    </row>
    <row r="52" spans="1:43" s="17" customFormat="1" ht="11.25">
      <c r="A52" s="16">
        <v>50</v>
      </c>
      <c r="D52" s="115"/>
      <c r="E52" s="18"/>
      <c r="F52" s="115"/>
      <c r="G52" s="18"/>
      <c r="H52" s="115"/>
      <c r="I52" s="18"/>
      <c r="J52" s="115"/>
      <c r="K52" s="18"/>
      <c r="L52" s="115"/>
      <c r="M52" s="18"/>
      <c r="N52" s="115"/>
      <c r="O52" s="18"/>
      <c r="P52" s="115"/>
      <c r="R52" s="115"/>
      <c r="T52" s="115"/>
      <c r="V52" s="115"/>
      <c r="X52" s="115"/>
      <c r="Z52" s="115"/>
      <c r="AB52" s="115"/>
      <c r="AD52" s="115"/>
      <c r="AF52" s="115"/>
      <c r="AH52" s="115"/>
      <c r="AJ52" s="115"/>
      <c r="AL52" s="115"/>
      <c r="AN52" s="115"/>
      <c r="AP52" s="115"/>
      <c r="AQ52" s="93"/>
    </row>
    <row r="53" spans="1:43" s="17" customFormat="1" ht="11.25">
      <c r="A53" s="16">
        <v>51</v>
      </c>
      <c r="D53" s="115"/>
      <c r="E53" s="18"/>
      <c r="F53" s="115"/>
      <c r="G53" s="18"/>
      <c r="H53" s="115"/>
      <c r="I53" s="18"/>
      <c r="J53" s="115"/>
      <c r="K53" s="18"/>
      <c r="L53" s="115"/>
      <c r="M53" s="18"/>
      <c r="N53" s="115"/>
      <c r="O53" s="18"/>
      <c r="P53" s="115"/>
      <c r="R53" s="115"/>
      <c r="T53" s="115"/>
      <c r="V53" s="115"/>
      <c r="X53" s="115"/>
      <c r="Z53" s="115"/>
      <c r="AB53" s="115"/>
      <c r="AD53" s="115"/>
      <c r="AF53" s="115"/>
      <c r="AH53" s="115"/>
      <c r="AJ53" s="115"/>
      <c r="AL53" s="115"/>
      <c r="AN53" s="115"/>
      <c r="AP53" s="115"/>
      <c r="AQ53" s="93"/>
    </row>
    <row r="54" spans="1:43" s="20" customFormat="1" ht="11.25">
      <c r="A54" s="19">
        <v>52</v>
      </c>
      <c r="D54" s="116"/>
      <c r="E54" s="21"/>
      <c r="F54" s="116"/>
      <c r="G54" s="21"/>
      <c r="H54" s="116"/>
      <c r="I54" s="21"/>
      <c r="J54" s="116"/>
      <c r="K54" s="21"/>
      <c r="L54" s="116"/>
      <c r="M54" s="21"/>
      <c r="N54" s="116"/>
      <c r="O54" s="21"/>
      <c r="P54" s="116"/>
      <c r="R54" s="116"/>
      <c r="T54" s="116"/>
      <c r="V54" s="116"/>
      <c r="X54" s="116"/>
      <c r="Z54" s="116"/>
      <c r="AB54" s="116"/>
      <c r="AD54" s="116"/>
      <c r="AF54" s="116"/>
      <c r="AH54" s="116"/>
      <c r="AJ54" s="116"/>
      <c r="AL54" s="116"/>
      <c r="AN54" s="116"/>
      <c r="AP54" s="116"/>
      <c r="AQ54" s="94"/>
    </row>
    <row r="55" spans="1:43" s="20" customFormat="1" ht="11.25">
      <c r="A55" s="19">
        <v>53</v>
      </c>
      <c r="D55" s="116"/>
      <c r="E55" s="21"/>
      <c r="F55" s="116"/>
      <c r="G55" s="21"/>
      <c r="H55" s="116"/>
      <c r="I55" s="21"/>
      <c r="J55" s="116"/>
      <c r="K55" s="21"/>
      <c r="L55" s="116"/>
      <c r="M55" s="21"/>
      <c r="N55" s="116"/>
      <c r="O55" s="21"/>
      <c r="P55" s="116"/>
      <c r="R55" s="116"/>
      <c r="T55" s="116"/>
      <c r="V55" s="116"/>
      <c r="X55" s="116"/>
      <c r="Z55" s="116"/>
      <c r="AB55" s="116"/>
      <c r="AD55" s="116"/>
      <c r="AF55" s="116"/>
      <c r="AH55" s="116"/>
      <c r="AJ55" s="116"/>
      <c r="AL55" s="116"/>
      <c r="AN55" s="116"/>
      <c r="AP55" s="116"/>
      <c r="AQ55" s="94"/>
    </row>
    <row r="56" spans="1:43" s="20" customFormat="1" ht="11.25">
      <c r="A56" s="19">
        <v>54</v>
      </c>
      <c r="D56" s="116"/>
      <c r="E56" s="21"/>
      <c r="F56" s="116"/>
      <c r="G56" s="21"/>
      <c r="H56" s="116"/>
      <c r="I56" s="21"/>
      <c r="J56" s="116"/>
      <c r="K56" s="21"/>
      <c r="L56" s="116"/>
      <c r="M56" s="21"/>
      <c r="N56" s="116"/>
      <c r="O56" s="21"/>
      <c r="P56" s="116"/>
      <c r="R56" s="116"/>
      <c r="T56" s="116"/>
      <c r="V56" s="116"/>
      <c r="X56" s="116"/>
      <c r="Z56" s="116"/>
      <c r="AB56" s="116"/>
      <c r="AD56" s="116"/>
      <c r="AF56" s="116"/>
      <c r="AH56" s="116"/>
      <c r="AJ56" s="116"/>
      <c r="AL56" s="116"/>
      <c r="AN56" s="116"/>
      <c r="AP56" s="116"/>
      <c r="AQ56" s="94"/>
    </row>
    <row r="57" spans="1:43" s="17" customFormat="1" ht="11.25">
      <c r="A57" s="16">
        <v>55</v>
      </c>
      <c r="D57" s="115"/>
      <c r="E57" s="18"/>
      <c r="F57" s="115"/>
      <c r="G57" s="18"/>
      <c r="H57" s="115"/>
      <c r="I57" s="18"/>
      <c r="J57" s="115"/>
      <c r="K57" s="18"/>
      <c r="L57" s="115"/>
      <c r="M57" s="18"/>
      <c r="N57" s="115"/>
      <c r="O57" s="18"/>
      <c r="P57" s="115"/>
      <c r="R57" s="115"/>
      <c r="T57" s="115"/>
      <c r="V57" s="115"/>
      <c r="X57" s="115"/>
      <c r="Z57" s="115"/>
      <c r="AB57" s="115"/>
      <c r="AD57" s="115"/>
      <c r="AF57" s="115"/>
      <c r="AH57" s="115"/>
      <c r="AJ57" s="115"/>
      <c r="AL57" s="115"/>
      <c r="AN57" s="115"/>
      <c r="AP57" s="115"/>
      <c r="AQ57" s="93"/>
    </row>
    <row r="58" spans="1:43" s="17" customFormat="1" ht="11.25">
      <c r="A58" s="16">
        <v>56</v>
      </c>
      <c r="D58" s="115"/>
      <c r="E58" s="18"/>
      <c r="F58" s="115"/>
      <c r="G58" s="18"/>
      <c r="H58" s="115"/>
      <c r="I58" s="18"/>
      <c r="J58" s="115"/>
      <c r="K58" s="18"/>
      <c r="L58" s="115"/>
      <c r="M58" s="18"/>
      <c r="N58" s="115"/>
      <c r="O58" s="18"/>
      <c r="P58" s="115"/>
      <c r="R58" s="115"/>
      <c r="T58" s="115"/>
      <c r="V58" s="115"/>
      <c r="X58" s="115"/>
      <c r="Z58" s="115"/>
      <c r="AB58" s="115"/>
      <c r="AD58" s="115"/>
      <c r="AF58" s="115"/>
      <c r="AH58" s="115"/>
      <c r="AJ58" s="115"/>
      <c r="AL58" s="115"/>
      <c r="AN58" s="115"/>
      <c r="AP58" s="115"/>
      <c r="AQ58" s="93"/>
    </row>
    <row r="59" spans="1:43" s="17" customFormat="1" ht="11.25">
      <c r="A59" s="16">
        <v>57</v>
      </c>
      <c r="D59" s="115"/>
      <c r="E59" s="18"/>
      <c r="F59" s="115"/>
      <c r="G59" s="18"/>
      <c r="H59" s="115"/>
      <c r="I59" s="18"/>
      <c r="J59" s="115"/>
      <c r="K59" s="18"/>
      <c r="L59" s="115"/>
      <c r="M59" s="18"/>
      <c r="N59" s="115"/>
      <c r="O59" s="18"/>
      <c r="P59" s="115"/>
      <c r="R59" s="115"/>
      <c r="T59" s="115"/>
      <c r="V59" s="115"/>
      <c r="X59" s="115"/>
      <c r="Z59" s="115"/>
      <c r="AB59" s="115"/>
      <c r="AD59" s="115"/>
      <c r="AF59" s="115"/>
      <c r="AH59" s="115"/>
      <c r="AJ59" s="115"/>
      <c r="AL59" s="115"/>
      <c r="AN59" s="115"/>
      <c r="AP59" s="115"/>
      <c r="AQ59" s="93"/>
    </row>
    <row r="60" spans="1:43" s="20" customFormat="1" ht="11.25">
      <c r="A60" s="19">
        <v>58</v>
      </c>
      <c r="D60" s="116"/>
      <c r="E60" s="21"/>
      <c r="F60" s="116"/>
      <c r="G60" s="21"/>
      <c r="H60" s="116"/>
      <c r="I60" s="21"/>
      <c r="J60" s="116"/>
      <c r="K60" s="21"/>
      <c r="L60" s="116"/>
      <c r="M60" s="21"/>
      <c r="N60" s="116"/>
      <c r="O60" s="21"/>
      <c r="P60" s="116"/>
      <c r="R60" s="116"/>
      <c r="T60" s="116"/>
      <c r="V60" s="116"/>
      <c r="X60" s="116"/>
      <c r="Z60" s="116"/>
      <c r="AB60" s="116"/>
      <c r="AD60" s="116"/>
      <c r="AF60" s="116"/>
      <c r="AH60" s="116"/>
      <c r="AJ60" s="116"/>
      <c r="AL60" s="116"/>
      <c r="AN60" s="116"/>
      <c r="AP60" s="116"/>
      <c r="AQ60" s="94"/>
    </row>
    <row r="61" spans="1:43" s="20" customFormat="1" ht="11.25">
      <c r="A61" s="19">
        <v>59</v>
      </c>
      <c r="D61" s="116"/>
      <c r="E61" s="21"/>
      <c r="F61" s="116"/>
      <c r="G61" s="21"/>
      <c r="H61" s="116"/>
      <c r="I61" s="21"/>
      <c r="J61" s="116"/>
      <c r="K61" s="21"/>
      <c r="L61" s="116"/>
      <c r="M61" s="21"/>
      <c r="N61" s="116"/>
      <c r="O61" s="21"/>
      <c r="P61" s="116"/>
      <c r="R61" s="116"/>
      <c r="T61" s="116"/>
      <c r="V61" s="116"/>
      <c r="X61" s="116"/>
      <c r="Z61" s="116"/>
      <c r="AB61" s="116"/>
      <c r="AD61" s="116"/>
      <c r="AF61" s="116"/>
      <c r="AH61" s="116"/>
      <c r="AJ61" s="116"/>
      <c r="AL61" s="116"/>
      <c r="AN61" s="116"/>
      <c r="AP61" s="116"/>
      <c r="AQ61" s="94"/>
    </row>
    <row r="62" spans="1:43" s="20" customFormat="1" ht="11.25">
      <c r="A62" s="19">
        <v>60</v>
      </c>
      <c r="D62" s="116"/>
      <c r="E62" s="21"/>
      <c r="F62" s="116"/>
      <c r="G62" s="21"/>
      <c r="H62" s="116"/>
      <c r="I62" s="21"/>
      <c r="J62" s="116"/>
      <c r="K62" s="21"/>
      <c r="L62" s="116"/>
      <c r="M62" s="21"/>
      <c r="N62" s="116"/>
      <c r="O62" s="21"/>
      <c r="P62" s="116"/>
      <c r="R62" s="116"/>
      <c r="T62" s="116"/>
      <c r="V62" s="116"/>
      <c r="X62" s="116"/>
      <c r="Z62" s="116"/>
      <c r="AB62" s="116"/>
      <c r="AD62" s="116"/>
      <c r="AF62" s="116"/>
      <c r="AH62" s="116"/>
      <c r="AJ62" s="116"/>
      <c r="AL62" s="116"/>
      <c r="AN62" s="116"/>
      <c r="AP62" s="116"/>
      <c r="AQ62" s="94"/>
    </row>
    <row r="63" spans="1:43" s="17" customFormat="1" ht="11.25">
      <c r="A63" s="16">
        <v>61</v>
      </c>
      <c r="D63" s="115"/>
      <c r="E63" s="18"/>
      <c r="F63" s="115"/>
      <c r="G63" s="18"/>
      <c r="H63" s="115"/>
      <c r="I63" s="18"/>
      <c r="J63" s="115"/>
      <c r="K63" s="18"/>
      <c r="L63" s="115"/>
      <c r="M63" s="18"/>
      <c r="N63" s="115"/>
      <c r="O63" s="18"/>
      <c r="P63" s="115"/>
      <c r="R63" s="115"/>
      <c r="T63" s="115"/>
      <c r="V63" s="115"/>
      <c r="X63" s="115"/>
      <c r="Z63" s="115"/>
      <c r="AB63" s="115"/>
      <c r="AD63" s="115"/>
      <c r="AF63" s="115"/>
      <c r="AH63" s="115"/>
      <c r="AJ63" s="115"/>
      <c r="AL63" s="115"/>
      <c r="AN63" s="115"/>
      <c r="AP63" s="115"/>
      <c r="AQ63" s="93"/>
    </row>
    <row r="64" spans="1:43" s="17" customFormat="1" ht="11.25">
      <c r="A64" s="16">
        <v>62</v>
      </c>
      <c r="D64" s="115"/>
      <c r="E64" s="18"/>
      <c r="F64" s="115"/>
      <c r="G64" s="18"/>
      <c r="H64" s="115"/>
      <c r="I64" s="18"/>
      <c r="J64" s="115"/>
      <c r="K64" s="18"/>
      <c r="L64" s="115"/>
      <c r="M64" s="18"/>
      <c r="N64" s="115"/>
      <c r="O64" s="18"/>
      <c r="P64" s="115"/>
      <c r="R64" s="115"/>
      <c r="T64" s="115"/>
      <c r="V64" s="115"/>
      <c r="X64" s="115"/>
      <c r="Z64" s="115"/>
      <c r="AB64" s="115"/>
      <c r="AD64" s="115"/>
      <c r="AF64" s="115"/>
      <c r="AH64" s="115"/>
      <c r="AJ64" s="115"/>
      <c r="AL64" s="115"/>
      <c r="AN64" s="115"/>
      <c r="AP64" s="115"/>
      <c r="AQ64" s="93"/>
    </row>
    <row r="65" spans="1:43" s="17" customFormat="1" ht="11.25">
      <c r="A65" s="16">
        <v>63</v>
      </c>
      <c r="D65" s="115"/>
      <c r="E65" s="18"/>
      <c r="F65" s="115"/>
      <c r="G65" s="18"/>
      <c r="H65" s="115"/>
      <c r="I65" s="18"/>
      <c r="J65" s="115"/>
      <c r="K65" s="18"/>
      <c r="L65" s="115"/>
      <c r="M65" s="18"/>
      <c r="N65" s="115"/>
      <c r="O65" s="18"/>
      <c r="P65" s="115"/>
      <c r="R65" s="115"/>
      <c r="T65" s="115"/>
      <c r="V65" s="115"/>
      <c r="X65" s="115"/>
      <c r="Z65" s="115"/>
      <c r="AB65" s="115"/>
      <c r="AD65" s="115"/>
      <c r="AF65" s="115"/>
      <c r="AH65" s="115"/>
      <c r="AJ65" s="115"/>
      <c r="AL65" s="115"/>
      <c r="AN65" s="115"/>
      <c r="AP65" s="115"/>
      <c r="AQ65" s="93"/>
    </row>
    <row r="66" spans="1:43" s="20" customFormat="1" ht="11.25">
      <c r="A66" s="19">
        <v>64</v>
      </c>
      <c r="D66" s="116"/>
      <c r="E66" s="21"/>
      <c r="F66" s="116"/>
      <c r="G66" s="21"/>
      <c r="H66" s="116"/>
      <c r="I66" s="21"/>
      <c r="J66" s="116"/>
      <c r="K66" s="21"/>
      <c r="L66" s="116"/>
      <c r="M66" s="21"/>
      <c r="N66" s="116"/>
      <c r="O66" s="21"/>
      <c r="P66" s="116"/>
      <c r="R66" s="116"/>
      <c r="T66" s="116"/>
      <c r="V66" s="116"/>
      <c r="X66" s="116"/>
      <c r="Z66" s="116"/>
      <c r="AB66" s="116"/>
      <c r="AD66" s="116"/>
      <c r="AF66" s="116"/>
      <c r="AH66" s="116"/>
      <c r="AJ66" s="116"/>
      <c r="AL66" s="116"/>
      <c r="AN66" s="116"/>
      <c r="AP66" s="116"/>
      <c r="AQ66" s="94"/>
    </row>
    <row r="67" spans="1:43" s="20" customFormat="1" ht="11.25">
      <c r="A67" s="19">
        <v>65</v>
      </c>
      <c r="D67" s="116"/>
      <c r="E67" s="21"/>
      <c r="F67" s="116"/>
      <c r="G67" s="21"/>
      <c r="H67" s="116"/>
      <c r="I67" s="21"/>
      <c r="J67" s="116"/>
      <c r="K67" s="21"/>
      <c r="L67" s="116"/>
      <c r="M67" s="21"/>
      <c r="N67" s="116"/>
      <c r="O67" s="21"/>
      <c r="P67" s="116"/>
      <c r="R67" s="116"/>
      <c r="T67" s="116"/>
      <c r="V67" s="116"/>
      <c r="X67" s="116"/>
      <c r="Z67" s="116"/>
      <c r="AB67" s="116"/>
      <c r="AD67" s="116"/>
      <c r="AF67" s="116"/>
      <c r="AH67" s="116"/>
      <c r="AJ67" s="116"/>
      <c r="AL67" s="116"/>
      <c r="AN67" s="116"/>
      <c r="AP67" s="116"/>
      <c r="AQ67" s="94"/>
    </row>
    <row r="68" spans="1:43" s="20" customFormat="1" ht="11.25">
      <c r="A68" s="19">
        <v>66</v>
      </c>
      <c r="D68" s="116"/>
      <c r="E68" s="21"/>
      <c r="F68" s="116"/>
      <c r="G68" s="21"/>
      <c r="H68" s="116"/>
      <c r="I68" s="21"/>
      <c r="J68" s="116"/>
      <c r="K68" s="21"/>
      <c r="L68" s="116"/>
      <c r="M68" s="21"/>
      <c r="N68" s="116"/>
      <c r="O68" s="21"/>
      <c r="P68" s="116"/>
      <c r="R68" s="116"/>
      <c r="T68" s="116"/>
      <c r="V68" s="116"/>
      <c r="X68" s="116"/>
      <c r="Z68" s="116"/>
      <c r="AB68" s="116"/>
      <c r="AD68" s="116"/>
      <c r="AF68" s="116"/>
      <c r="AH68" s="116"/>
      <c r="AJ68" s="116"/>
      <c r="AL68" s="116"/>
      <c r="AN68" s="116"/>
      <c r="AP68" s="116"/>
      <c r="AQ68" s="94"/>
    </row>
    <row r="69" spans="1:43" s="17" customFormat="1" ht="11.25">
      <c r="A69" s="16">
        <v>67</v>
      </c>
      <c r="D69" s="115"/>
      <c r="E69" s="18"/>
      <c r="F69" s="115"/>
      <c r="G69" s="18"/>
      <c r="H69" s="115"/>
      <c r="I69" s="18"/>
      <c r="J69" s="115"/>
      <c r="K69" s="18"/>
      <c r="L69" s="115"/>
      <c r="M69" s="18"/>
      <c r="N69" s="115"/>
      <c r="O69" s="18"/>
      <c r="P69" s="115"/>
      <c r="R69" s="115"/>
      <c r="T69" s="115"/>
      <c r="V69" s="115"/>
      <c r="X69" s="115"/>
      <c r="Z69" s="115"/>
      <c r="AB69" s="115"/>
      <c r="AD69" s="115"/>
      <c r="AF69" s="115"/>
      <c r="AH69" s="115"/>
      <c r="AJ69" s="115"/>
      <c r="AL69" s="115"/>
      <c r="AN69" s="115"/>
      <c r="AP69" s="115"/>
      <c r="AQ69" s="93"/>
    </row>
    <row r="70" spans="1:43" s="17" customFormat="1" ht="11.25">
      <c r="A70" s="16">
        <v>68</v>
      </c>
      <c r="D70" s="115"/>
      <c r="E70" s="18"/>
      <c r="F70" s="115"/>
      <c r="G70" s="18"/>
      <c r="H70" s="115"/>
      <c r="I70" s="18"/>
      <c r="J70" s="115"/>
      <c r="K70" s="18"/>
      <c r="L70" s="115"/>
      <c r="M70" s="18"/>
      <c r="N70" s="115"/>
      <c r="O70" s="18"/>
      <c r="P70" s="115"/>
      <c r="R70" s="115"/>
      <c r="T70" s="115"/>
      <c r="V70" s="115"/>
      <c r="X70" s="115"/>
      <c r="Z70" s="115"/>
      <c r="AB70" s="115"/>
      <c r="AD70" s="115"/>
      <c r="AF70" s="115"/>
      <c r="AH70" s="115"/>
      <c r="AJ70" s="115"/>
      <c r="AL70" s="115"/>
      <c r="AN70" s="115"/>
      <c r="AP70" s="115"/>
      <c r="AQ70" s="93"/>
    </row>
    <row r="71" spans="1:43" s="17" customFormat="1" ht="11.25">
      <c r="A71" s="16">
        <v>69</v>
      </c>
      <c r="D71" s="115"/>
      <c r="E71" s="18"/>
      <c r="F71" s="115"/>
      <c r="G71" s="18"/>
      <c r="H71" s="115"/>
      <c r="I71" s="18"/>
      <c r="J71" s="115"/>
      <c r="K71" s="18"/>
      <c r="L71" s="115"/>
      <c r="M71" s="18"/>
      <c r="N71" s="115"/>
      <c r="O71" s="18"/>
      <c r="P71" s="115"/>
      <c r="R71" s="115"/>
      <c r="T71" s="115"/>
      <c r="V71" s="115"/>
      <c r="X71" s="115"/>
      <c r="Z71" s="115"/>
      <c r="AB71" s="115"/>
      <c r="AD71" s="115"/>
      <c r="AF71" s="115"/>
      <c r="AH71" s="115"/>
      <c r="AJ71" s="115"/>
      <c r="AL71" s="115"/>
      <c r="AN71" s="115"/>
      <c r="AP71" s="115"/>
      <c r="AQ71" s="93"/>
    </row>
    <row r="72" spans="1:43" s="20" customFormat="1" ht="11.25">
      <c r="A72" s="19">
        <v>70</v>
      </c>
      <c r="D72" s="116"/>
      <c r="E72" s="21"/>
      <c r="F72" s="116"/>
      <c r="G72" s="21"/>
      <c r="H72" s="116"/>
      <c r="I72" s="21"/>
      <c r="J72" s="116"/>
      <c r="K72" s="21"/>
      <c r="L72" s="116"/>
      <c r="M72" s="21"/>
      <c r="N72" s="116"/>
      <c r="O72" s="21"/>
      <c r="P72" s="116"/>
      <c r="R72" s="116"/>
      <c r="T72" s="116"/>
      <c r="V72" s="116"/>
      <c r="X72" s="116"/>
      <c r="Z72" s="116"/>
      <c r="AB72" s="116"/>
      <c r="AD72" s="116"/>
      <c r="AF72" s="116"/>
      <c r="AH72" s="116"/>
      <c r="AJ72" s="116"/>
      <c r="AL72" s="116"/>
      <c r="AN72" s="116"/>
      <c r="AP72" s="116"/>
      <c r="AQ72" s="94"/>
    </row>
    <row r="73" spans="1:43" s="20" customFormat="1" ht="11.25">
      <c r="A73" s="19">
        <v>71</v>
      </c>
      <c r="D73" s="116"/>
      <c r="E73" s="21"/>
      <c r="F73" s="116"/>
      <c r="G73" s="21"/>
      <c r="H73" s="116"/>
      <c r="I73" s="21"/>
      <c r="J73" s="116"/>
      <c r="K73" s="21"/>
      <c r="L73" s="116"/>
      <c r="M73" s="21"/>
      <c r="N73" s="116"/>
      <c r="O73" s="21"/>
      <c r="P73" s="116"/>
      <c r="R73" s="116"/>
      <c r="T73" s="116"/>
      <c r="V73" s="116"/>
      <c r="X73" s="116"/>
      <c r="Z73" s="116"/>
      <c r="AB73" s="116"/>
      <c r="AD73" s="116"/>
      <c r="AF73" s="116"/>
      <c r="AH73" s="116"/>
      <c r="AJ73" s="116"/>
      <c r="AL73" s="116"/>
      <c r="AN73" s="116"/>
      <c r="AP73" s="116"/>
      <c r="AQ73" s="94"/>
    </row>
    <row r="74" spans="1:43" s="20" customFormat="1" ht="11.25">
      <c r="A74" s="19">
        <v>72</v>
      </c>
      <c r="D74" s="116"/>
      <c r="E74" s="21"/>
      <c r="F74" s="116"/>
      <c r="G74" s="21"/>
      <c r="H74" s="116"/>
      <c r="I74" s="21"/>
      <c r="J74" s="116"/>
      <c r="K74" s="21"/>
      <c r="L74" s="116"/>
      <c r="M74" s="21"/>
      <c r="N74" s="116"/>
      <c r="O74" s="21"/>
      <c r="P74" s="116"/>
      <c r="R74" s="116"/>
      <c r="T74" s="116"/>
      <c r="V74" s="116"/>
      <c r="X74" s="116"/>
      <c r="Z74" s="116"/>
      <c r="AB74" s="116"/>
      <c r="AD74" s="116"/>
      <c r="AF74" s="116"/>
      <c r="AH74" s="116"/>
      <c r="AJ74" s="116"/>
      <c r="AL74" s="116"/>
      <c r="AN74" s="116"/>
      <c r="AP74" s="116"/>
      <c r="AQ74" s="94"/>
    </row>
    <row r="75" spans="1:43" s="17" customFormat="1" ht="11.25">
      <c r="A75" s="16">
        <v>73</v>
      </c>
      <c r="D75" s="115"/>
      <c r="E75" s="18"/>
      <c r="F75" s="115"/>
      <c r="G75" s="18"/>
      <c r="H75" s="115"/>
      <c r="I75" s="18"/>
      <c r="J75" s="115"/>
      <c r="K75" s="18"/>
      <c r="L75" s="115"/>
      <c r="M75" s="18"/>
      <c r="N75" s="115"/>
      <c r="O75" s="18"/>
      <c r="P75" s="115"/>
      <c r="R75" s="115"/>
      <c r="T75" s="115"/>
      <c r="V75" s="115"/>
      <c r="X75" s="115"/>
      <c r="Z75" s="115"/>
      <c r="AB75" s="115"/>
      <c r="AD75" s="115"/>
      <c r="AF75" s="115"/>
      <c r="AH75" s="115"/>
      <c r="AJ75" s="115"/>
      <c r="AL75" s="115"/>
      <c r="AN75" s="115"/>
      <c r="AP75" s="115"/>
      <c r="AQ75" s="93"/>
    </row>
    <row r="76" spans="1:43" s="17" customFormat="1" ht="11.25">
      <c r="A76" s="16">
        <v>74</v>
      </c>
      <c r="D76" s="115"/>
      <c r="E76" s="18"/>
      <c r="F76" s="115"/>
      <c r="G76" s="18"/>
      <c r="H76" s="115"/>
      <c r="I76" s="18"/>
      <c r="J76" s="115"/>
      <c r="K76" s="18"/>
      <c r="L76" s="115"/>
      <c r="M76" s="18"/>
      <c r="N76" s="115"/>
      <c r="O76" s="18"/>
      <c r="P76" s="115"/>
      <c r="R76" s="115"/>
      <c r="T76" s="115"/>
      <c r="V76" s="115"/>
      <c r="X76" s="115"/>
      <c r="Z76" s="115"/>
      <c r="AB76" s="115"/>
      <c r="AD76" s="115"/>
      <c r="AF76" s="115"/>
      <c r="AH76" s="115"/>
      <c r="AJ76" s="115"/>
      <c r="AL76" s="115"/>
      <c r="AN76" s="115"/>
      <c r="AP76" s="115"/>
      <c r="AQ76" s="93"/>
    </row>
    <row r="77" spans="1:43" s="17" customFormat="1" ht="11.25">
      <c r="A77" s="16">
        <v>75</v>
      </c>
      <c r="D77" s="115"/>
      <c r="E77" s="18"/>
      <c r="F77" s="115"/>
      <c r="G77" s="18"/>
      <c r="H77" s="115"/>
      <c r="I77" s="18"/>
      <c r="J77" s="115"/>
      <c r="K77" s="18"/>
      <c r="L77" s="115"/>
      <c r="M77" s="18"/>
      <c r="N77" s="115"/>
      <c r="O77" s="18"/>
      <c r="P77" s="115"/>
      <c r="R77" s="115"/>
      <c r="T77" s="115"/>
      <c r="V77" s="115"/>
      <c r="X77" s="115"/>
      <c r="Z77" s="115"/>
      <c r="AB77" s="115"/>
      <c r="AD77" s="115"/>
      <c r="AF77" s="115"/>
      <c r="AH77" s="115"/>
      <c r="AJ77" s="115"/>
      <c r="AL77" s="115"/>
      <c r="AN77" s="115"/>
      <c r="AP77" s="115"/>
      <c r="AQ77" s="93"/>
    </row>
    <row r="78" spans="1:43" s="20" customFormat="1" ht="11.25">
      <c r="A78" s="19">
        <v>76</v>
      </c>
      <c r="D78" s="116"/>
      <c r="E78" s="21"/>
      <c r="F78" s="116"/>
      <c r="G78" s="21"/>
      <c r="H78" s="116"/>
      <c r="I78" s="21"/>
      <c r="J78" s="116"/>
      <c r="K78" s="21"/>
      <c r="L78" s="116"/>
      <c r="M78" s="21"/>
      <c r="N78" s="116"/>
      <c r="O78" s="21"/>
      <c r="P78" s="116"/>
      <c r="R78" s="116"/>
      <c r="T78" s="116"/>
      <c r="V78" s="116"/>
      <c r="X78" s="116"/>
      <c r="Z78" s="116"/>
      <c r="AB78" s="116"/>
      <c r="AD78" s="116"/>
      <c r="AF78" s="116"/>
      <c r="AH78" s="116"/>
      <c r="AJ78" s="116"/>
      <c r="AL78" s="116"/>
      <c r="AN78" s="116"/>
      <c r="AP78" s="116"/>
      <c r="AQ78" s="94"/>
    </row>
    <row r="79" spans="1:43" s="20" customFormat="1" ht="11.25">
      <c r="A79" s="19">
        <v>77</v>
      </c>
      <c r="D79" s="116"/>
      <c r="E79" s="21"/>
      <c r="F79" s="116"/>
      <c r="G79" s="21"/>
      <c r="H79" s="116"/>
      <c r="I79" s="21"/>
      <c r="J79" s="116"/>
      <c r="K79" s="21"/>
      <c r="L79" s="116"/>
      <c r="M79" s="21"/>
      <c r="N79" s="116"/>
      <c r="O79" s="21"/>
      <c r="P79" s="116"/>
      <c r="R79" s="116"/>
      <c r="T79" s="116"/>
      <c r="V79" s="116"/>
      <c r="X79" s="116"/>
      <c r="Z79" s="116"/>
      <c r="AB79" s="116"/>
      <c r="AD79" s="116"/>
      <c r="AF79" s="116"/>
      <c r="AH79" s="116"/>
      <c r="AJ79" s="116"/>
      <c r="AL79" s="116"/>
      <c r="AN79" s="116"/>
      <c r="AP79" s="116"/>
      <c r="AQ79" s="94"/>
    </row>
    <row r="80" spans="1:43" s="20" customFormat="1" ht="11.25">
      <c r="A80" s="19">
        <v>78</v>
      </c>
      <c r="D80" s="116"/>
      <c r="E80" s="21"/>
      <c r="F80" s="116"/>
      <c r="G80" s="21"/>
      <c r="H80" s="116"/>
      <c r="I80" s="21"/>
      <c r="J80" s="116"/>
      <c r="K80" s="21"/>
      <c r="L80" s="116"/>
      <c r="M80" s="21"/>
      <c r="N80" s="116"/>
      <c r="O80" s="21"/>
      <c r="P80" s="116"/>
      <c r="R80" s="116"/>
      <c r="T80" s="116"/>
      <c r="V80" s="116"/>
      <c r="X80" s="116"/>
      <c r="Z80" s="116"/>
      <c r="AB80" s="116"/>
      <c r="AD80" s="116"/>
      <c r="AF80" s="116"/>
      <c r="AH80" s="116"/>
      <c r="AJ80" s="116"/>
      <c r="AL80" s="116"/>
      <c r="AN80" s="116"/>
      <c r="AP80" s="116"/>
      <c r="AQ80" s="94"/>
    </row>
    <row r="81" spans="1:43" s="17" customFormat="1" ht="11.25">
      <c r="A81" s="16">
        <v>79</v>
      </c>
      <c r="D81" s="115"/>
      <c r="E81" s="18"/>
      <c r="F81" s="115"/>
      <c r="G81" s="18"/>
      <c r="H81" s="115"/>
      <c r="I81" s="18"/>
      <c r="J81" s="115"/>
      <c r="K81" s="18"/>
      <c r="L81" s="115"/>
      <c r="M81" s="18"/>
      <c r="N81" s="115"/>
      <c r="O81" s="18"/>
      <c r="P81" s="115"/>
      <c r="R81" s="115"/>
      <c r="T81" s="115"/>
      <c r="V81" s="115"/>
      <c r="X81" s="115"/>
      <c r="Z81" s="115"/>
      <c r="AB81" s="115"/>
      <c r="AD81" s="115"/>
      <c r="AF81" s="115"/>
      <c r="AH81" s="115"/>
      <c r="AJ81" s="115"/>
      <c r="AL81" s="115"/>
      <c r="AN81" s="115"/>
      <c r="AP81" s="115"/>
      <c r="AQ81" s="93"/>
    </row>
    <row r="82" spans="1:43" s="17" customFormat="1" ht="11.25">
      <c r="A82" s="16">
        <v>80</v>
      </c>
      <c r="D82" s="115"/>
      <c r="E82" s="18"/>
      <c r="F82" s="115"/>
      <c r="G82" s="18"/>
      <c r="H82" s="115"/>
      <c r="I82" s="18"/>
      <c r="J82" s="115"/>
      <c r="K82" s="18"/>
      <c r="L82" s="115"/>
      <c r="M82" s="18"/>
      <c r="N82" s="115"/>
      <c r="O82" s="18"/>
      <c r="P82" s="115"/>
      <c r="R82" s="115"/>
      <c r="T82" s="115"/>
      <c r="V82" s="115"/>
      <c r="X82" s="115"/>
      <c r="Z82" s="115"/>
      <c r="AB82" s="115"/>
      <c r="AD82" s="115"/>
      <c r="AF82" s="115"/>
      <c r="AH82" s="115"/>
      <c r="AJ82" s="115"/>
      <c r="AL82" s="115"/>
      <c r="AN82" s="115"/>
      <c r="AP82" s="115"/>
      <c r="AQ82" s="93"/>
    </row>
    <row r="83" spans="1:43" s="17" customFormat="1" ht="11.25">
      <c r="A83" s="16">
        <v>81</v>
      </c>
      <c r="D83" s="115"/>
      <c r="E83" s="18"/>
      <c r="F83" s="115"/>
      <c r="G83" s="18"/>
      <c r="H83" s="115"/>
      <c r="I83" s="18"/>
      <c r="J83" s="115"/>
      <c r="K83" s="18"/>
      <c r="L83" s="115"/>
      <c r="M83" s="18"/>
      <c r="N83" s="115"/>
      <c r="O83" s="18"/>
      <c r="P83" s="115"/>
      <c r="R83" s="115"/>
      <c r="T83" s="115"/>
      <c r="V83" s="115"/>
      <c r="X83" s="115"/>
      <c r="Z83" s="115"/>
      <c r="AB83" s="115"/>
      <c r="AD83" s="115"/>
      <c r="AF83" s="115"/>
      <c r="AH83" s="115"/>
      <c r="AJ83" s="115"/>
      <c r="AL83" s="115"/>
      <c r="AN83" s="115"/>
      <c r="AP83" s="115"/>
      <c r="AQ83" s="93"/>
    </row>
    <row r="84" spans="1:43" s="20" customFormat="1" ht="11.25">
      <c r="A84" s="19">
        <v>82</v>
      </c>
      <c r="D84" s="116"/>
      <c r="E84" s="21"/>
      <c r="F84" s="116"/>
      <c r="G84" s="21"/>
      <c r="H84" s="116"/>
      <c r="I84" s="21"/>
      <c r="J84" s="116"/>
      <c r="K84" s="21"/>
      <c r="L84" s="116"/>
      <c r="M84" s="21"/>
      <c r="N84" s="116"/>
      <c r="O84" s="21"/>
      <c r="P84" s="116"/>
      <c r="R84" s="116"/>
      <c r="T84" s="116"/>
      <c r="V84" s="116"/>
      <c r="X84" s="116"/>
      <c r="Z84" s="116"/>
      <c r="AB84" s="116"/>
      <c r="AD84" s="116"/>
      <c r="AF84" s="116"/>
      <c r="AH84" s="116"/>
      <c r="AJ84" s="116"/>
      <c r="AL84" s="116"/>
      <c r="AN84" s="116"/>
      <c r="AP84" s="116"/>
      <c r="AQ84" s="94"/>
    </row>
    <row r="85" spans="1:43" s="20" customFormat="1" ht="11.25">
      <c r="A85" s="19">
        <v>83</v>
      </c>
      <c r="D85" s="116"/>
      <c r="E85" s="21"/>
      <c r="F85" s="116"/>
      <c r="G85" s="21"/>
      <c r="H85" s="116"/>
      <c r="I85" s="21"/>
      <c r="J85" s="116"/>
      <c r="K85" s="21"/>
      <c r="L85" s="116"/>
      <c r="M85" s="21"/>
      <c r="N85" s="116"/>
      <c r="O85" s="21"/>
      <c r="P85" s="116"/>
      <c r="R85" s="116"/>
      <c r="T85" s="116"/>
      <c r="V85" s="116"/>
      <c r="X85" s="116"/>
      <c r="Z85" s="116"/>
      <c r="AB85" s="116"/>
      <c r="AD85" s="116"/>
      <c r="AF85" s="116"/>
      <c r="AH85" s="116"/>
      <c r="AJ85" s="116"/>
      <c r="AL85" s="116"/>
      <c r="AN85" s="116"/>
      <c r="AP85" s="116"/>
      <c r="AQ85" s="94"/>
    </row>
    <row r="86" spans="1:43" s="20" customFormat="1" ht="11.25">
      <c r="A86" s="19">
        <v>84</v>
      </c>
      <c r="D86" s="116"/>
      <c r="E86" s="21"/>
      <c r="F86" s="116"/>
      <c r="G86" s="21"/>
      <c r="H86" s="116"/>
      <c r="I86" s="21"/>
      <c r="J86" s="116"/>
      <c r="K86" s="21"/>
      <c r="L86" s="116"/>
      <c r="M86" s="21"/>
      <c r="N86" s="116"/>
      <c r="O86" s="21"/>
      <c r="P86" s="116"/>
      <c r="R86" s="116"/>
      <c r="T86" s="116"/>
      <c r="V86" s="116"/>
      <c r="X86" s="116"/>
      <c r="Z86" s="116"/>
      <c r="AB86" s="116"/>
      <c r="AD86" s="116"/>
      <c r="AF86" s="116"/>
      <c r="AH86" s="116"/>
      <c r="AJ86" s="116"/>
      <c r="AL86" s="116"/>
      <c r="AN86" s="116"/>
      <c r="AP86" s="116"/>
      <c r="AQ86" s="94"/>
    </row>
    <row r="87" spans="1:43" s="17" customFormat="1" ht="11.25">
      <c r="A87" s="16">
        <v>85</v>
      </c>
      <c r="D87" s="115"/>
      <c r="E87" s="18"/>
      <c r="F87" s="115"/>
      <c r="G87" s="18"/>
      <c r="H87" s="115"/>
      <c r="I87" s="18"/>
      <c r="J87" s="115"/>
      <c r="K87" s="18"/>
      <c r="L87" s="115"/>
      <c r="M87" s="18"/>
      <c r="N87" s="115"/>
      <c r="O87" s="18"/>
      <c r="P87" s="115"/>
      <c r="R87" s="115"/>
      <c r="T87" s="115"/>
      <c r="V87" s="115"/>
      <c r="X87" s="115"/>
      <c r="Z87" s="115"/>
      <c r="AB87" s="115"/>
      <c r="AD87" s="115"/>
      <c r="AF87" s="115"/>
      <c r="AH87" s="115"/>
      <c r="AJ87" s="115"/>
      <c r="AL87" s="115"/>
      <c r="AN87" s="115"/>
      <c r="AP87" s="115"/>
      <c r="AQ87" s="93"/>
    </row>
    <row r="88" spans="1:43" s="17" customFormat="1" ht="11.25">
      <c r="A88" s="16">
        <v>86</v>
      </c>
      <c r="D88" s="115"/>
      <c r="E88" s="18"/>
      <c r="F88" s="115"/>
      <c r="G88" s="18"/>
      <c r="H88" s="115"/>
      <c r="I88" s="18"/>
      <c r="J88" s="115"/>
      <c r="K88" s="18"/>
      <c r="L88" s="115"/>
      <c r="M88" s="18"/>
      <c r="N88" s="115"/>
      <c r="O88" s="18"/>
      <c r="P88" s="115"/>
      <c r="R88" s="115"/>
      <c r="T88" s="115"/>
      <c r="V88" s="115"/>
      <c r="X88" s="115"/>
      <c r="Z88" s="115"/>
      <c r="AB88" s="115"/>
      <c r="AD88" s="115"/>
      <c r="AF88" s="115"/>
      <c r="AH88" s="115"/>
      <c r="AJ88" s="115"/>
      <c r="AL88" s="115"/>
      <c r="AN88" s="115"/>
      <c r="AP88" s="115"/>
      <c r="AQ88" s="93"/>
    </row>
    <row r="89" spans="1:43" s="17" customFormat="1" ht="11.25">
      <c r="A89" s="16">
        <v>87</v>
      </c>
      <c r="D89" s="115"/>
      <c r="E89" s="18"/>
      <c r="F89" s="115"/>
      <c r="G89" s="18"/>
      <c r="H89" s="115"/>
      <c r="I89" s="18"/>
      <c r="J89" s="115"/>
      <c r="K89" s="18"/>
      <c r="L89" s="115"/>
      <c r="M89" s="18"/>
      <c r="N89" s="115"/>
      <c r="O89" s="18"/>
      <c r="P89" s="115"/>
      <c r="R89" s="115"/>
      <c r="T89" s="115"/>
      <c r="V89" s="115"/>
      <c r="X89" s="115"/>
      <c r="Z89" s="115"/>
      <c r="AB89" s="115"/>
      <c r="AD89" s="115"/>
      <c r="AF89" s="115"/>
      <c r="AH89" s="115"/>
      <c r="AJ89" s="115"/>
      <c r="AL89" s="115"/>
      <c r="AN89" s="115"/>
      <c r="AP89" s="115"/>
      <c r="AQ89" s="93"/>
    </row>
    <row r="90" spans="1:43" s="20" customFormat="1" ht="11.25">
      <c r="A90" s="19">
        <v>88</v>
      </c>
      <c r="D90" s="116"/>
      <c r="E90" s="21"/>
      <c r="F90" s="116"/>
      <c r="G90" s="21"/>
      <c r="H90" s="116"/>
      <c r="I90" s="21"/>
      <c r="J90" s="116"/>
      <c r="K90" s="21"/>
      <c r="L90" s="116"/>
      <c r="M90" s="21"/>
      <c r="N90" s="116"/>
      <c r="O90" s="21"/>
      <c r="P90" s="116"/>
      <c r="R90" s="116"/>
      <c r="T90" s="116"/>
      <c r="V90" s="116"/>
      <c r="X90" s="116"/>
      <c r="Z90" s="116"/>
      <c r="AB90" s="116"/>
      <c r="AD90" s="116"/>
      <c r="AF90" s="116"/>
      <c r="AH90" s="116"/>
      <c r="AJ90" s="116"/>
      <c r="AL90" s="116"/>
      <c r="AN90" s="116"/>
      <c r="AP90" s="116"/>
      <c r="AQ90" s="94"/>
    </row>
    <row r="91" spans="1:43" s="20" customFormat="1" ht="11.25">
      <c r="A91" s="19">
        <v>89</v>
      </c>
      <c r="D91" s="116"/>
      <c r="E91" s="21"/>
      <c r="F91" s="116"/>
      <c r="G91" s="21"/>
      <c r="H91" s="116"/>
      <c r="I91" s="21"/>
      <c r="J91" s="116"/>
      <c r="K91" s="21"/>
      <c r="L91" s="116"/>
      <c r="M91" s="21"/>
      <c r="N91" s="116"/>
      <c r="O91" s="21"/>
      <c r="P91" s="116"/>
      <c r="R91" s="116"/>
      <c r="T91" s="116"/>
      <c r="V91" s="116"/>
      <c r="X91" s="116"/>
      <c r="Z91" s="116"/>
      <c r="AB91" s="116"/>
      <c r="AD91" s="116"/>
      <c r="AF91" s="116"/>
      <c r="AH91" s="116"/>
      <c r="AJ91" s="116"/>
      <c r="AL91" s="116"/>
      <c r="AN91" s="116"/>
      <c r="AP91" s="116"/>
      <c r="AQ91" s="94"/>
    </row>
    <row r="92" spans="1:43" s="20" customFormat="1" ht="11.25">
      <c r="A92" s="19">
        <v>90</v>
      </c>
      <c r="D92" s="116"/>
      <c r="E92" s="21"/>
      <c r="F92" s="116"/>
      <c r="G92" s="21"/>
      <c r="H92" s="116"/>
      <c r="I92" s="21"/>
      <c r="J92" s="116"/>
      <c r="K92" s="21"/>
      <c r="L92" s="116"/>
      <c r="M92" s="21"/>
      <c r="N92" s="116"/>
      <c r="O92" s="21"/>
      <c r="P92" s="116"/>
      <c r="R92" s="116"/>
      <c r="T92" s="116"/>
      <c r="V92" s="116"/>
      <c r="X92" s="116"/>
      <c r="Z92" s="116"/>
      <c r="AB92" s="116"/>
      <c r="AD92" s="116"/>
      <c r="AF92" s="116"/>
      <c r="AH92" s="116"/>
      <c r="AJ92" s="116"/>
      <c r="AL92" s="116"/>
      <c r="AN92" s="116"/>
      <c r="AP92" s="116"/>
      <c r="AQ92" s="94"/>
    </row>
    <row r="93" spans="1:43" s="17" customFormat="1" ht="11.25">
      <c r="A93" s="16">
        <v>91</v>
      </c>
      <c r="D93" s="115"/>
      <c r="E93" s="18"/>
      <c r="F93" s="115"/>
      <c r="G93" s="18"/>
      <c r="H93" s="115"/>
      <c r="I93" s="18"/>
      <c r="J93" s="115"/>
      <c r="K93" s="18"/>
      <c r="L93" s="115"/>
      <c r="M93" s="18"/>
      <c r="N93" s="115"/>
      <c r="O93" s="18"/>
      <c r="P93" s="115"/>
      <c r="R93" s="115"/>
      <c r="T93" s="115"/>
      <c r="V93" s="115"/>
      <c r="X93" s="115"/>
      <c r="Z93" s="115"/>
      <c r="AB93" s="115"/>
      <c r="AD93" s="115"/>
      <c r="AF93" s="115"/>
      <c r="AH93" s="115"/>
      <c r="AJ93" s="115"/>
      <c r="AL93" s="115"/>
      <c r="AN93" s="115"/>
      <c r="AP93" s="115"/>
      <c r="AQ93" s="93"/>
    </row>
    <row r="94" spans="1:43" s="17" customFormat="1" ht="11.25">
      <c r="A94" s="16">
        <v>92</v>
      </c>
      <c r="D94" s="115"/>
      <c r="E94" s="18"/>
      <c r="F94" s="115"/>
      <c r="G94" s="18"/>
      <c r="H94" s="115"/>
      <c r="I94" s="18"/>
      <c r="J94" s="115"/>
      <c r="K94" s="18"/>
      <c r="L94" s="115"/>
      <c r="M94" s="18"/>
      <c r="N94" s="115"/>
      <c r="O94" s="18"/>
      <c r="P94" s="115"/>
      <c r="R94" s="115"/>
      <c r="T94" s="115"/>
      <c r="V94" s="115"/>
      <c r="X94" s="115"/>
      <c r="Z94" s="115"/>
      <c r="AB94" s="115"/>
      <c r="AD94" s="115"/>
      <c r="AF94" s="115"/>
      <c r="AH94" s="115"/>
      <c r="AJ94" s="115"/>
      <c r="AL94" s="115"/>
      <c r="AN94" s="115"/>
      <c r="AP94" s="115"/>
      <c r="AQ94" s="93"/>
    </row>
    <row r="95" spans="1:43" s="17" customFormat="1" ht="11.25">
      <c r="A95" s="16">
        <v>93</v>
      </c>
      <c r="D95" s="115"/>
      <c r="E95" s="18"/>
      <c r="F95" s="115"/>
      <c r="G95" s="18"/>
      <c r="H95" s="115"/>
      <c r="I95" s="18"/>
      <c r="J95" s="115"/>
      <c r="K95" s="18"/>
      <c r="L95" s="115"/>
      <c r="M95" s="18"/>
      <c r="N95" s="115"/>
      <c r="O95" s="18"/>
      <c r="P95" s="115"/>
      <c r="R95" s="115"/>
      <c r="T95" s="115"/>
      <c r="V95" s="115"/>
      <c r="X95" s="115"/>
      <c r="Z95" s="115"/>
      <c r="AB95" s="115"/>
      <c r="AD95" s="115"/>
      <c r="AF95" s="115"/>
      <c r="AH95" s="115"/>
      <c r="AJ95" s="115"/>
      <c r="AL95" s="115"/>
      <c r="AN95" s="115"/>
      <c r="AP95" s="115"/>
      <c r="AQ95" s="93"/>
    </row>
    <row r="96" spans="1:43" s="20" customFormat="1" ht="11.25">
      <c r="A96" s="19">
        <v>94</v>
      </c>
      <c r="D96" s="116"/>
      <c r="E96" s="21"/>
      <c r="F96" s="116"/>
      <c r="G96" s="21"/>
      <c r="H96" s="116"/>
      <c r="I96" s="21"/>
      <c r="J96" s="116"/>
      <c r="K96" s="21"/>
      <c r="L96" s="116"/>
      <c r="M96" s="21"/>
      <c r="N96" s="116"/>
      <c r="O96" s="21"/>
      <c r="P96" s="116"/>
      <c r="R96" s="116"/>
      <c r="T96" s="116"/>
      <c r="V96" s="116"/>
      <c r="X96" s="116"/>
      <c r="Z96" s="116"/>
      <c r="AB96" s="116"/>
      <c r="AD96" s="116"/>
      <c r="AF96" s="116"/>
      <c r="AH96" s="116"/>
      <c r="AJ96" s="116"/>
      <c r="AL96" s="116"/>
      <c r="AN96" s="116"/>
      <c r="AP96" s="116"/>
      <c r="AQ96" s="94"/>
    </row>
    <row r="97" spans="1:43" s="20" customFormat="1" ht="11.25">
      <c r="A97" s="19">
        <v>95</v>
      </c>
      <c r="D97" s="116"/>
      <c r="E97" s="21"/>
      <c r="F97" s="116"/>
      <c r="G97" s="21"/>
      <c r="H97" s="116"/>
      <c r="I97" s="21"/>
      <c r="J97" s="116"/>
      <c r="K97" s="21"/>
      <c r="L97" s="116"/>
      <c r="M97" s="21"/>
      <c r="N97" s="116"/>
      <c r="O97" s="21"/>
      <c r="P97" s="116"/>
      <c r="R97" s="116"/>
      <c r="T97" s="116"/>
      <c r="V97" s="116"/>
      <c r="X97" s="116"/>
      <c r="Z97" s="116"/>
      <c r="AB97" s="116"/>
      <c r="AD97" s="116"/>
      <c r="AF97" s="116"/>
      <c r="AH97" s="116"/>
      <c r="AJ97" s="116"/>
      <c r="AL97" s="116"/>
      <c r="AN97" s="116"/>
      <c r="AP97" s="116"/>
      <c r="AQ97" s="94"/>
    </row>
    <row r="98" spans="1:43" s="20" customFormat="1" ht="11.25">
      <c r="A98" s="19">
        <v>96</v>
      </c>
      <c r="D98" s="116"/>
      <c r="E98" s="21"/>
      <c r="F98" s="116"/>
      <c r="G98" s="21"/>
      <c r="H98" s="116"/>
      <c r="I98" s="21"/>
      <c r="J98" s="116"/>
      <c r="K98" s="21"/>
      <c r="L98" s="116"/>
      <c r="M98" s="21"/>
      <c r="N98" s="116"/>
      <c r="O98" s="21"/>
      <c r="P98" s="116"/>
      <c r="R98" s="116"/>
      <c r="T98" s="116"/>
      <c r="V98" s="116"/>
      <c r="X98" s="116"/>
      <c r="Z98" s="116"/>
      <c r="AB98" s="116"/>
      <c r="AD98" s="116"/>
      <c r="AF98" s="116"/>
      <c r="AH98" s="116"/>
      <c r="AJ98" s="116"/>
      <c r="AL98" s="116"/>
      <c r="AN98" s="116"/>
      <c r="AP98" s="116"/>
      <c r="AQ98" s="94"/>
    </row>
    <row r="99" spans="1:43" s="17" customFormat="1" ht="11.25">
      <c r="A99" s="16">
        <v>97</v>
      </c>
      <c r="D99" s="115"/>
      <c r="E99" s="18"/>
      <c r="F99" s="115"/>
      <c r="G99" s="18"/>
      <c r="H99" s="115"/>
      <c r="I99" s="18"/>
      <c r="J99" s="115"/>
      <c r="K99" s="18"/>
      <c r="L99" s="115"/>
      <c r="M99" s="18"/>
      <c r="N99" s="115"/>
      <c r="O99" s="18"/>
      <c r="P99" s="115"/>
      <c r="R99" s="115"/>
      <c r="T99" s="115"/>
      <c r="V99" s="115"/>
      <c r="X99" s="115"/>
      <c r="Z99" s="115"/>
      <c r="AB99" s="115"/>
      <c r="AD99" s="115"/>
      <c r="AF99" s="115"/>
      <c r="AH99" s="115"/>
      <c r="AJ99" s="115"/>
      <c r="AL99" s="115"/>
      <c r="AN99" s="115"/>
      <c r="AP99" s="115"/>
      <c r="AQ99" s="93"/>
    </row>
    <row r="100" spans="1:43" s="17" customFormat="1" ht="11.25">
      <c r="A100" s="16">
        <v>98</v>
      </c>
      <c r="D100" s="115"/>
      <c r="E100" s="18"/>
      <c r="F100" s="115"/>
      <c r="G100" s="18"/>
      <c r="H100" s="115"/>
      <c r="I100" s="18"/>
      <c r="J100" s="115"/>
      <c r="K100" s="18"/>
      <c r="L100" s="115"/>
      <c r="M100" s="18"/>
      <c r="N100" s="115"/>
      <c r="O100" s="18"/>
      <c r="P100" s="115"/>
      <c r="R100" s="115"/>
      <c r="T100" s="115"/>
      <c r="V100" s="115"/>
      <c r="X100" s="115"/>
      <c r="Z100" s="115"/>
      <c r="AB100" s="115"/>
      <c r="AD100" s="115"/>
      <c r="AF100" s="115"/>
      <c r="AH100" s="115"/>
      <c r="AJ100" s="115"/>
      <c r="AL100" s="115"/>
      <c r="AN100" s="115"/>
      <c r="AP100" s="115"/>
      <c r="AQ100" s="93"/>
    </row>
    <row r="101" spans="1:43" s="17" customFormat="1" ht="11.25">
      <c r="A101" s="16">
        <v>99</v>
      </c>
      <c r="D101" s="115"/>
      <c r="E101" s="18"/>
      <c r="F101" s="115"/>
      <c r="G101" s="18"/>
      <c r="H101" s="115"/>
      <c r="I101" s="18"/>
      <c r="J101" s="115"/>
      <c r="K101" s="18"/>
      <c r="L101" s="115"/>
      <c r="M101" s="18"/>
      <c r="N101" s="115"/>
      <c r="O101" s="18"/>
      <c r="P101" s="115"/>
      <c r="R101" s="115"/>
      <c r="T101" s="115"/>
      <c r="V101" s="115"/>
      <c r="X101" s="115"/>
      <c r="Z101" s="115"/>
      <c r="AB101" s="115"/>
      <c r="AD101" s="115"/>
      <c r="AF101" s="115"/>
      <c r="AH101" s="115"/>
      <c r="AJ101" s="115"/>
      <c r="AL101" s="115"/>
      <c r="AN101" s="115"/>
      <c r="AP101" s="115"/>
      <c r="AQ101" s="93"/>
    </row>
    <row r="102" spans="1:43" s="35" customFormat="1" ht="11.25">
      <c r="A102" s="141" t="s">
        <v>180</v>
      </c>
      <c r="B102" s="141"/>
      <c r="C102" s="141"/>
      <c r="D102" s="134">
        <f>IF(NumberOfRoundsFlown(Rawdata)&gt;0,MAX(D3:D101),"")</f>
        <v>74.52</v>
      </c>
      <c r="E102" s="135"/>
      <c r="F102" s="134">
        <f>IF(NumberOfRoundsFlown(Rawdata)&gt;1,MAX(F3:F101),"")</f>
        <v>82.11</v>
      </c>
      <c r="G102" s="135"/>
      <c r="H102" s="134">
        <f>IF(NumberOfRoundsFlown(Rawdata)&gt;2,MAX(H3:H101),"")</f>
        <v>91.51</v>
      </c>
      <c r="I102" s="135"/>
      <c r="J102" s="134">
        <f>IF(NumberOfRoundsFlown(Rawdata)&gt;3,MAX(J3:J101),"")</f>
        <v>77.74</v>
      </c>
      <c r="K102" s="135"/>
      <c r="L102" s="134">
        <f>IF(NumberOfRoundsFlown(Rawdata)&gt;4,MAX(L3:L101),"")</f>
        <v>72.7</v>
      </c>
      <c r="M102" s="135"/>
      <c r="N102" s="134">
        <f>IF(NumberOfRoundsFlown(Rawdata)&gt;5,MAX(N3:N101),"")</f>
        <v>91.51</v>
      </c>
      <c r="O102" s="135"/>
      <c r="P102" s="134">
        <f>IF(NumberOfRoundsFlown(Rawdata)&gt;6,MAX(P3:P101),"")</f>
        <v>62.52</v>
      </c>
      <c r="Q102" s="135"/>
      <c r="R102" s="134">
        <f>IF(NumberOfRoundsFlown(Rawdata)&gt;7,MAX(R3:R101),"")</f>
        <v>72.12</v>
      </c>
      <c r="S102" s="135"/>
      <c r="T102" s="134">
        <f>IF(NumberOfRoundsFlown(Rawdata)&gt;8,MAX(T3:T101),"")</f>
        <v>70.59</v>
      </c>
      <c r="U102" s="135"/>
      <c r="V102" s="134">
        <f>IF(NumberOfRoundsFlown(Rawdata)&gt;9,MAX(V3:V101),"")</f>
        <v>71.33</v>
      </c>
      <c r="W102" s="135"/>
      <c r="X102" s="134">
        <f>IF(NumberOfRoundsFlown(Rawdata)&gt;10,MAX(X3:X101),"")</f>
        <v>61.43</v>
      </c>
      <c r="Y102" s="135"/>
      <c r="Z102" s="134">
        <f>IF(NumberOfRoundsFlown(Rawdata)&gt;11,MAX(Z3:Z101),"")</f>
        <v>70.97</v>
      </c>
      <c r="AA102" s="135"/>
      <c r="AB102" s="134">
        <f>IF(NumberOfRoundsFlown(Rawdata)&gt;12,MAX(AB3:AB101),"")</f>
        <v>69.08</v>
      </c>
      <c r="AC102" s="135"/>
      <c r="AD102" s="134">
        <f>IF(NumberOfRoundsFlown(Rawdata)&gt;13,MAX(AD3:AD101),"")</f>
        <v>63.19</v>
      </c>
      <c r="AE102" s="135"/>
      <c r="AF102" s="134">
        <f>IF(NumberOfRoundsFlown(Rawdata)&gt;14,MAX(AF3:AF101),"")</f>
        <v>59.71</v>
      </c>
      <c r="AG102" s="135"/>
      <c r="AH102" s="134">
        <f>IF(NumberOfRoundsFlown(Rawdata)&gt;15,MAX(AH3:AH101),"")</f>
        <v>72.63</v>
      </c>
      <c r="AI102" s="135"/>
      <c r="AJ102" s="134">
        <f>IF(NumberOfRoundsFlown(Rawdata)&gt;16,MAX(AJ3:AJ101),"")</f>
        <v>69.36</v>
      </c>
      <c r="AK102" s="135"/>
      <c r="AL102" s="134">
        <f>IF(NumberOfRoundsFlown(Rawdata)&gt;17,MAX(AL3:AL101),"")</f>
        <v>76.1</v>
      </c>
      <c r="AM102" s="135"/>
      <c r="AN102" s="134">
        <f>IF(NumberOfRoundsFlown(Rawdata)&gt;18,MAX(AN3:AN101),"")</f>
        <v>66</v>
      </c>
      <c r="AO102" s="135"/>
      <c r="AP102" s="134">
        <f>IF(NumberOfRoundsFlown(Rawdata)&gt;19,MAX(AP3:AP101),"")</f>
        <v>62.13</v>
      </c>
      <c r="AQ102" s="135"/>
    </row>
    <row r="103" spans="1:43" s="36" customFormat="1" ht="12.75">
      <c r="A103" s="139" t="s">
        <v>181</v>
      </c>
      <c r="B103" s="139"/>
      <c r="C103" s="139"/>
      <c r="D103" s="136">
        <f>IF(NumberOfRoundsFlown(Rawdata)&gt;0,INDEX(FastestTimes,1,1),"")</f>
        <v>54.9</v>
      </c>
      <c r="E103" s="140"/>
      <c r="F103" s="136">
        <f>IF(NumberOfRoundsFlown(Rawdata)&gt;1,INDEX(FastestTimes,1,2),"")</f>
        <v>60.44</v>
      </c>
      <c r="G103" s="137"/>
      <c r="H103" s="136">
        <f>IF(NumberOfRoundsFlown(Rawdata)&gt;2,INDEX(FastestTimes,1,3),"")</f>
        <v>58.89</v>
      </c>
      <c r="I103" s="137"/>
      <c r="J103" s="136">
        <f>IF(NumberOfRoundsFlown(Rawdata)&gt;3,INDEX(FastestTimes,1,4),"")</f>
        <v>51.69</v>
      </c>
      <c r="K103" s="137"/>
      <c r="L103" s="136">
        <f>IF(NumberOfRoundsFlown(Rawdata)&gt;4,INDEX(FastestTimes,1,5),"")</f>
        <v>51.82</v>
      </c>
      <c r="M103" s="137"/>
      <c r="N103" s="136">
        <f>IF(NumberOfRoundsFlown(Rawdata)&gt;5,INDEX(FastestTimes,1,6),"")</f>
        <v>49.32</v>
      </c>
      <c r="O103" s="137"/>
      <c r="P103" s="136">
        <f>IF(NumberOfRoundsFlown(Rawdata)&gt;6,INDEX(FastestTimes,1,7),"")</f>
        <v>50.42</v>
      </c>
      <c r="Q103" s="137"/>
      <c r="R103" s="136">
        <f>IF(NumberOfRoundsFlown(Rawdata)&gt;7,INDEX(FastestTimes,1,8),"")</f>
        <v>51.05</v>
      </c>
      <c r="S103" s="137"/>
      <c r="T103" s="136">
        <f>IF(NumberOfRoundsFlown(Rawdata)&gt;8,INDEX(FastestTimes,1,9),"")</f>
        <v>48.17</v>
      </c>
      <c r="U103" s="137"/>
      <c r="V103" s="136">
        <f>IF(NumberOfRoundsFlown(Rawdata)&gt;9,INDEX(FastestTimes,1,10),"")</f>
        <v>47.83</v>
      </c>
      <c r="W103" s="137"/>
      <c r="X103" s="136">
        <f>IF(NumberOfRoundsFlown(Rawdata)&gt;10,INDEX(FastestTimes,1,11),"")</f>
        <v>50.14</v>
      </c>
      <c r="Y103" s="137"/>
      <c r="Z103" s="136">
        <f>IF(NumberOfRoundsFlown(Rawdata)&gt;11,INDEX(FastestTimes,1,12),"")</f>
        <v>48.76</v>
      </c>
      <c r="AA103" s="137"/>
      <c r="AB103" s="136">
        <f>IF(NumberOfRoundsFlown(Rawdata)&gt;12,INDEX(FastestTimes,1,13),"")</f>
        <v>54.31</v>
      </c>
      <c r="AC103" s="137"/>
      <c r="AD103" s="136">
        <f>IF(NumberOfRoundsFlown(Rawdata)&gt;13,INDEX(FastestTimes,1,14),"")</f>
        <v>51.87</v>
      </c>
      <c r="AE103" s="137"/>
      <c r="AF103" s="136">
        <f>IF(NumberOfRoundsFlown(Rawdata)&gt;14,INDEX(FastestTimes,1,15),"")</f>
        <v>48.3</v>
      </c>
      <c r="AG103" s="137"/>
      <c r="AH103" s="136">
        <f>IF(NumberOfRoundsFlown(Rawdata)&gt;15,INDEX(FastestTimes,1,16),"")</f>
        <v>49.58</v>
      </c>
      <c r="AI103" s="137"/>
      <c r="AJ103" s="136">
        <f>IF(NumberOfRoundsFlown(Rawdata)&gt;16,INDEX(FastestTimes,1,17),"")</f>
        <v>51.9</v>
      </c>
      <c r="AK103" s="137"/>
      <c r="AL103" s="136">
        <f>IF(NumberOfRoundsFlown(Rawdata)&gt;17,INDEX(FastestTimes,1,18),"")</f>
        <v>49.56</v>
      </c>
      <c r="AM103" s="137"/>
      <c r="AN103" s="136">
        <f>IF(NumberOfRoundsFlown(Rawdata)&gt;18,INDEX(FastestTimes,1,19),"")</f>
        <v>52.75</v>
      </c>
      <c r="AO103" s="137"/>
      <c r="AP103" s="136">
        <f>IF(NumberOfRoundsFlown(Rawdata)&gt;19,INDEX(FastestTimes,1,20),"")</f>
        <v>52.28</v>
      </c>
      <c r="AQ103" s="137"/>
    </row>
    <row r="104" spans="1:43" s="36" customFormat="1" ht="11.25">
      <c r="A104" s="139" t="s">
        <v>179</v>
      </c>
      <c r="B104" s="139"/>
      <c r="C104" s="139"/>
      <c r="D104" s="136">
        <f>IF(NumberOfRoundsFlown(Rawdata)&gt;0,SUM(D3:D101)/COUNTIF(D3:D101,"&gt;0"),"")</f>
        <v>66.94125</v>
      </c>
      <c r="E104" s="138"/>
      <c r="F104" s="136">
        <f>IF(NumberOfRoundsFlown(Rawdata)&gt;1,SUM(F3:F101)/COUNTIF(F3:F101,"&gt;0"),"")</f>
        <v>72.325</v>
      </c>
      <c r="G104" s="138"/>
      <c r="H104" s="136">
        <f>IF(NumberOfRoundsFlown(Rawdata)&gt;2,SUM(H3:H101)/COUNTIF(H3:H101,"&gt;0"),"")</f>
        <v>70.0375</v>
      </c>
      <c r="I104" s="138"/>
      <c r="J104" s="136">
        <f>IF(NumberOfRoundsFlown(Rawdata)&gt;3,SUM(J3:J101)/COUNTIF(J3:J101,"&gt;0"),"")</f>
        <v>62.39375000000001</v>
      </c>
      <c r="K104" s="138"/>
      <c r="L104" s="136">
        <f>IF(NumberOfRoundsFlown(Rawdata)&gt;4,SUM(L3:L101)/COUNTIF(L3:L101,"&gt;0"),"")</f>
        <v>58.7975</v>
      </c>
      <c r="M104" s="138"/>
      <c r="N104" s="136">
        <f>IF(NumberOfRoundsFlown(Rawdata)&gt;5,SUM(N3:N101)/COUNTIF(N3:N101,"&gt;0"),"")</f>
        <v>63.9925</v>
      </c>
      <c r="O104" s="138"/>
      <c r="P104" s="136">
        <f>IF(NumberOfRoundsFlown(Rawdata)&gt;6,SUM(P3:P101)/COUNTIF(P3:P101,"&gt;0"),"")</f>
        <v>55.669999999999995</v>
      </c>
      <c r="Q104" s="138"/>
      <c r="R104" s="136">
        <f>IF(NumberOfRoundsFlown(Rawdata)&gt;7,SUM(R3:R101)/COUNTIF(R3:R101,"&gt;0"),"")</f>
        <v>58.47749999999999</v>
      </c>
      <c r="S104" s="138"/>
      <c r="T104" s="136">
        <f>IF(NumberOfRoundsFlown(Rawdata)&gt;8,SUM(T3:T101)/COUNTIF(T3:T101,"&gt;0"),"")</f>
        <v>58.035000000000004</v>
      </c>
      <c r="U104" s="138"/>
      <c r="V104" s="136">
        <f>IF(NumberOfRoundsFlown(Rawdata)&gt;9,SUM(V3:V101)/COUNTIF(V3:V101,"&gt;0"),"")</f>
        <v>63.22749999999999</v>
      </c>
      <c r="W104" s="138"/>
      <c r="X104" s="136">
        <f>IF(NumberOfRoundsFlown(Rawdata)&gt;10,SUM(X3:X101)/COUNTIF(X3:X101,"&gt;0"),"")</f>
        <v>56.379999999999995</v>
      </c>
      <c r="Y104" s="138"/>
      <c r="Z104" s="136">
        <f>IF(NumberOfRoundsFlown(Rawdata)&gt;11,SUM(Z3:Z101)/COUNTIF(Z3:Z101,"&gt;0"),"")</f>
        <v>60.5775</v>
      </c>
      <c r="AA104" s="138"/>
      <c r="AB104" s="136">
        <f>IF(NumberOfRoundsFlown(Rawdata)&gt;12,SUM(AB3:AB101)/COUNTIF(AB3:AB101,"&gt;0"),"")</f>
        <v>60.9025</v>
      </c>
      <c r="AC104" s="138"/>
      <c r="AD104" s="136">
        <f>IF(NumberOfRoundsFlown(Rawdata)&gt;13,SUM(AD3:AD101)/COUNTIF(AD3:AD101,"&gt;0"),"")</f>
        <v>58.425000000000004</v>
      </c>
      <c r="AE104" s="138"/>
      <c r="AF104" s="136">
        <f>IF(NumberOfRoundsFlown(Rawdata)&gt;14,SUM(AF3:AF101)/COUNTIF(AF3:AF101,"&gt;0"),"")</f>
        <v>53.4475</v>
      </c>
      <c r="AG104" s="138"/>
      <c r="AH104" s="136">
        <f>IF(NumberOfRoundsFlown(Rawdata)&gt;15,SUM(AH3:AH101)/COUNTIF(AH3:AH101,"&gt;0"),"")</f>
        <v>58.26625000000001</v>
      </c>
      <c r="AI104" s="138"/>
      <c r="AJ104" s="136">
        <f>IF(NumberOfRoundsFlown(Rawdata)&gt;16,SUM(AJ3:AJ101)/COUNTIF(AJ3:AJ101,"&gt;0"),"")</f>
        <v>59.165</v>
      </c>
      <c r="AK104" s="138"/>
      <c r="AL104" s="136">
        <f>IF(NumberOfRoundsFlown(Rawdata)&gt;17,SUM(AL3:AL101)/COUNTIF(AL3:AL101,"&gt;0"),"")</f>
        <v>60.05499999999999</v>
      </c>
      <c r="AM104" s="138"/>
      <c r="AN104" s="136">
        <f>IF(NumberOfRoundsFlown(Rawdata)&gt;18,SUM(AN3:AN101)/COUNTIF(AN3:AN101,"&gt;0"),"")</f>
        <v>57.47375</v>
      </c>
      <c r="AO104" s="138"/>
      <c r="AP104" s="136">
        <f>IF(NumberOfRoundsFlown(Rawdata)&gt;19,SUM(AP3:AP101)/COUNTIF(AP3:AP101,"&gt;0"),"")</f>
        <v>55.931250000000006</v>
      </c>
      <c r="AQ104" s="138"/>
    </row>
  </sheetData>
  <sheetProtection password="BBB3" sheet="1" objects="1" scenarios="1"/>
  <mergeCells count="63">
    <mergeCell ref="J102:K102"/>
    <mergeCell ref="J103:K103"/>
    <mergeCell ref="A102:C102"/>
    <mergeCell ref="A103:C103"/>
    <mergeCell ref="H102:I102"/>
    <mergeCell ref="H103:I103"/>
    <mergeCell ref="A104:C104"/>
    <mergeCell ref="F102:G102"/>
    <mergeCell ref="D102:E102"/>
    <mergeCell ref="D103:E103"/>
    <mergeCell ref="F103:G103"/>
    <mergeCell ref="L104:M104"/>
    <mergeCell ref="D104:E104"/>
    <mergeCell ref="F104:G104"/>
    <mergeCell ref="H104:I104"/>
    <mergeCell ref="J104:K104"/>
    <mergeCell ref="L102:M102"/>
    <mergeCell ref="L103:M103"/>
    <mergeCell ref="N102:O102"/>
    <mergeCell ref="N103:O103"/>
    <mergeCell ref="N104:O104"/>
    <mergeCell ref="P102:Q102"/>
    <mergeCell ref="P103:Q103"/>
    <mergeCell ref="P104:Q104"/>
    <mergeCell ref="R102:S102"/>
    <mergeCell ref="R103:S103"/>
    <mergeCell ref="R104:S104"/>
    <mergeCell ref="T102:U102"/>
    <mergeCell ref="T103:U103"/>
    <mergeCell ref="T104:U104"/>
    <mergeCell ref="V102:W102"/>
    <mergeCell ref="V103:W103"/>
    <mergeCell ref="V104:W104"/>
    <mergeCell ref="X102:Y102"/>
    <mergeCell ref="X103:Y103"/>
    <mergeCell ref="X104:Y104"/>
    <mergeCell ref="Z102:AA102"/>
    <mergeCell ref="Z103:AA103"/>
    <mergeCell ref="Z104:AA104"/>
    <mergeCell ref="AB102:AC102"/>
    <mergeCell ref="AB103:AC103"/>
    <mergeCell ref="AB104:AC104"/>
    <mergeCell ref="AD102:AE102"/>
    <mergeCell ref="AD103:AE103"/>
    <mergeCell ref="AD104:AE104"/>
    <mergeCell ref="AF102:AG102"/>
    <mergeCell ref="AF103:AG103"/>
    <mergeCell ref="AF104:AG104"/>
    <mergeCell ref="AH102:AI102"/>
    <mergeCell ref="AH103:AI103"/>
    <mergeCell ref="AH104:AI104"/>
    <mergeCell ref="AJ102:AK102"/>
    <mergeCell ref="AJ103:AK103"/>
    <mergeCell ref="AJ104:AK104"/>
    <mergeCell ref="AP102:AQ102"/>
    <mergeCell ref="AP103:AQ103"/>
    <mergeCell ref="AP104:AQ104"/>
    <mergeCell ref="AL102:AM102"/>
    <mergeCell ref="AL103:AM103"/>
    <mergeCell ref="AL104:AM104"/>
    <mergeCell ref="AN102:AO102"/>
    <mergeCell ref="AN103:AO103"/>
    <mergeCell ref="AN104:AO10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9:BI99"/>
  <sheetViews>
    <sheetView zoomScalePageLayoutView="0" workbookViewId="0" topLeftCell="A1">
      <selection activeCell="A1" sqref="A1:IV8"/>
    </sheetView>
  </sheetViews>
  <sheetFormatPr defaultColWidth="9.140625" defaultRowHeight="12.75"/>
  <cols>
    <col min="1" max="1" width="17.140625" style="0" customWidth="1"/>
    <col min="2" max="2" width="9.57421875" style="0" customWidth="1"/>
    <col min="3" max="3" width="9.57421875" style="0" bestFit="1" customWidth="1"/>
    <col min="4" max="4" width="9.57421875" style="0" customWidth="1"/>
    <col min="5" max="5" width="9.57421875" style="0" bestFit="1" customWidth="1"/>
    <col min="6" max="6" width="9.57421875" style="0" customWidth="1"/>
    <col min="7" max="7" width="9.57421875" style="0" bestFit="1" customWidth="1"/>
    <col min="8" max="8" width="9.57421875" style="0" customWidth="1"/>
    <col min="9" max="9" width="10.57421875" style="0" bestFit="1" customWidth="1"/>
    <col min="10" max="10" width="10.57421875" style="0" customWidth="1"/>
  </cols>
  <sheetData>
    <row r="9" spans="1:61" ht="12.75">
      <c r="A9" s="95"/>
      <c r="B9" s="95"/>
      <c r="C9" s="112"/>
      <c r="D9" s="112"/>
      <c r="E9" s="113"/>
      <c r="F9" s="113"/>
      <c r="G9" s="34"/>
      <c r="H9" s="34"/>
      <c r="I9" s="113"/>
      <c r="J9" s="113"/>
      <c r="K9" s="34"/>
      <c r="L9" s="34"/>
      <c r="M9" s="113"/>
      <c r="N9" s="113"/>
      <c r="O9" s="34"/>
      <c r="P9" s="34"/>
      <c r="Q9" s="113"/>
      <c r="R9" s="113"/>
      <c r="S9" s="34"/>
      <c r="T9" s="34"/>
      <c r="U9" s="113"/>
      <c r="V9" s="113"/>
      <c r="W9" s="34"/>
      <c r="X9" s="34"/>
      <c r="Y9" s="113"/>
      <c r="Z9" s="113"/>
      <c r="AA9" s="34"/>
      <c r="AB9" s="34"/>
      <c r="AC9" s="113"/>
      <c r="AD9" s="113"/>
      <c r="AE9" s="34"/>
      <c r="AF9" s="34"/>
      <c r="AG9" s="113"/>
      <c r="AH9" s="113"/>
      <c r="AI9" s="34"/>
      <c r="AJ9" s="34"/>
      <c r="AK9" s="113"/>
      <c r="AL9" s="113"/>
      <c r="AM9" s="34"/>
      <c r="AN9" s="34"/>
      <c r="AO9" s="113"/>
      <c r="AP9" s="34"/>
      <c r="AQ9" s="113"/>
      <c r="AR9" s="34"/>
      <c r="AS9" s="113"/>
      <c r="AT9" s="34"/>
      <c r="AU9" s="113"/>
      <c r="AV9" s="34"/>
      <c r="AW9" s="113"/>
      <c r="AX9" s="34"/>
      <c r="AY9" s="113"/>
      <c r="AZ9" s="34"/>
      <c r="BA9" s="113"/>
      <c r="BB9" s="34"/>
      <c r="BC9" s="113"/>
      <c r="BD9" s="34"/>
      <c r="BE9" s="113"/>
      <c r="BF9" s="34"/>
      <c r="BG9" s="113"/>
      <c r="BH9" s="34"/>
      <c r="BI9" s="113"/>
    </row>
    <row r="10" spans="1:61" ht="12.75">
      <c r="A10" s="95"/>
      <c r="B10" s="95"/>
      <c r="C10" s="112"/>
      <c r="D10" s="112"/>
      <c r="E10" s="113"/>
      <c r="F10" s="113"/>
      <c r="G10" s="34"/>
      <c r="H10" s="34"/>
      <c r="I10" s="113"/>
      <c r="J10" s="113"/>
      <c r="K10" s="34"/>
      <c r="L10" s="34"/>
      <c r="M10" s="113"/>
      <c r="N10" s="113"/>
      <c r="O10" s="34"/>
      <c r="P10" s="34"/>
      <c r="Q10" s="113"/>
      <c r="R10" s="113"/>
      <c r="S10" s="34"/>
      <c r="T10" s="34"/>
      <c r="U10" s="113"/>
      <c r="V10" s="113"/>
      <c r="W10" s="34"/>
      <c r="X10" s="34"/>
      <c r="Y10" s="113"/>
      <c r="Z10" s="113"/>
      <c r="AA10" s="34"/>
      <c r="AB10" s="34"/>
      <c r="AC10" s="113"/>
      <c r="AD10" s="113"/>
      <c r="AE10" s="34"/>
      <c r="AF10" s="34"/>
      <c r="AG10" s="113"/>
      <c r="AH10" s="113"/>
      <c r="AI10" s="34"/>
      <c r="AJ10" s="34"/>
      <c r="AK10" s="113"/>
      <c r="AL10" s="113"/>
      <c r="AM10" s="34"/>
      <c r="AN10" s="34"/>
      <c r="AO10" s="113"/>
      <c r="AP10" s="34"/>
      <c r="AQ10" s="113"/>
      <c r="AR10" s="34"/>
      <c r="AS10" s="113"/>
      <c r="AT10" s="34"/>
      <c r="AU10" s="113"/>
      <c r="AV10" s="34"/>
      <c r="AW10" s="113"/>
      <c r="AX10" s="34"/>
      <c r="AY10" s="113"/>
      <c r="AZ10" s="34"/>
      <c r="BA10" s="113"/>
      <c r="BB10" s="34"/>
      <c r="BC10" s="113"/>
      <c r="BD10" s="34"/>
      <c r="BE10" s="113"/>
      <c r="BF10" s="34"/>
      <c r="BG10" s="113"/>
      <c r="BH10" s="34"/>
      <c r="BI10" s="113"/>
    </row>
    <row r="11" spans="1:61" ht="12.75">
      <c r="A11" s="95"/>
      <c r="B11" s="95"/>
      <c r="C11" s="112"/>
      <c r="D11" s="112"/>
      <c r="E11" s="113"/>
      <c r="F11" s="113"/>
      <c r="G11" s="34"/>
      <c r="H11" s="34"/>
      <c r="I11" s="113"/>
      <c r="J11" s="113"/>
      <c r="K11" s="34"/>
      <c r="L11" s="34"/>
      <c r="M11" s="113"/>
      <c r="N11" s="113"/>
      <c r="O11" s="34"/>
      <c r="P11" s="34"/>
      <c r="Q11" s="113"/>
      <c r="R11" s="113"/>
      <c r="S11" s="34"/>
      <c r="T11" s="34"/>
      <c r="U11" s="113"/>
      <c r="V11" s="113"/>
      <c r="W11" s="34"/>
      <c r="X11" s="34"/>
      <c r="Y11" s="113"/>
      <c r="Z11" s="113"/>
      <c r="AA11" s="34"/>
      <c r="AB11" s="34"/>
      <c r="AC11" s="113"/>
      <c r="AD11" s="113"/>
      <c r="AE11" s="34"/>
      <c r="AF11" s="34"/>
      <c r="AG11" s="113"/>
      <c r="AH11" s="113"/>
      <c r="AI11" s="34"/>
      <c r="AJ11" s="34"/>
      <c r="AK11" s="113"/>
      <c r="AL11" s="113"/>
      <c r="AM11" s="34"/>
      <c r="AN11" s="34"/>
      <c r="AO11" s="113"/>
      <c r="AP11" s="34"/>
      <c r="AQ11" s="113"/>
      <c r="AR11" s="34"/>
      <c r="AS11" s="113"/>
      <c r="AT11" s="34"/>
      <c r="AU11" s="113"/>
      <c r="AV11" s="34"/>
      <c r="AW11" s="113"/>
      <c r="AX11" s="34"/>
      <c r="AY11" s="113"/>
      <c r="AZ11" s="34"/>
      <c r="BA11" s="113"/>
      <c r="BB11" s="34"/>
      <c r="BC11" s="113"/>
      <c r="BD11" s="34"/>
      <c r="BE11" s="113"/>
      <c r="BF11" s="34"/>
      <c r="BG11" s="113"/>
      <c r="BH11" s="34"/>
      <c r="BI11" s="113"/>
    </row>
    <row r="12" spans="1:61" ht="12.75">
      <c r="A12" s="95"/>
      <c r="B12" s="95"/>
      <c r="C12" s="112"/>
      <c r="D12" s="112"/>
      <c r="E12" s="113"/>
      <c r="F12" s="113"/>
      <c r="G12" s="34"/>
      <c r="H12" s="34"/>
      <c r="I12" s="113"/>
      <c r="J12" s="113"/>
      <c r="K12" s="34"/>
      <c r="L12" s="34"/>
      <c r="M12" s="113"/>
      <c r="N12" s="113"/>
      <c r="O12" s="34"/>
      <c r="P12" s="34"/>
      <c r="Q12" s="113"/>
      <c r="R12" s="113"/>
      <c r="S12" s="34"/>
      <c r="T12" s="34"/>
      <c r="U12" s="113"/>
      <c r="V12" s="113"/>
      <c r="W12" s="34"/>
      <c r="X12" s="34"/>
      <c r="Y12" s="113"/>
      <c r="Z12" s="113"/>
      <c r="AA12" s="34"/>
      <c r="AB12" s="34"/>
      <c r="AC12" s="113"/>
      <c r="AD12" s="113"/>
      <c r="AE12" s="34"/>
      <c r="AF12" s="34"/>
      <c r="AG12" s="113"/>
      <c r="AH12" s="113"/>
      <c r="AI12" s="34"/>
      <c r="AJ12" s="34"/>
      <c r="AK12" s="113"/>
      <c r="AL12" s="113"/>
      <c r="AM12" s="34"/>
      <c r="AN12" s="34"/>
      <c r="AO12" s="113"/>
      <c r="AP12" s="34"/>
      <c r="AQ12" s="113"/>
      <c r="AR12" s="34"/>
      <c r="AS12" s="113"/>
      <c r="AT12" s="34"/>
      <c r="AU12" s="113"/>
      <c r="AV12" s="34"/>
      <c r="AW12" s="113"/>
      <c r="AX12" s="34"/>
      <c r="AY12" s="113"/>
      <c r="AZ12" s="34"/>
      <c r="BA12" s="113"/>
      <c r="BB12" s="34"/>
      <c r="BC12" s="113"/>
      <c r="BD12" s="34"/>
      <c r="BE12" s="113"/>
      <c r="BF12" s="34"/>
      <c r="BG12" s="113"/>
      <c r="BH12" s="34"/>
      <c r="BI12" s="113"/>
    </row>
    <row r="13" spans="1:61" ht="12.75">
      <c r="A13" s="95"/>
      <c r="B13" s="95"/>
      <c r="C13" s="112"/>
      <c r="D13" s="112"/>
      <c r="E13" s="113"/>
      <c r="F13" s="113"/>
      <c r="G13" s="34"/>
      <c r="H13" s="34"/>
      <c r="I13" s="113"/>
      <c r="J13" s="113"/>
      <c r="K13" s="34"/>
      <c r="L13" s="34"/>
      <c r="M13" s="113"/>
      <c r="N13" s="113"/>
      <c r="O13" s="34"/>
      <c r="P13" s="34"/>
      <c r="Q13" s="113"/>
      <c r="R13" s="113"/>
      <c r="S13" s="34"/>
      <c r="T13" s="34"/>
      <c r="U13" s="113"/>
      <c r="V13" s="113"/>
      <c r="W13" s="34"/>
      <c r="X13" s="34"/>
      <c r="Y13" s="113"/>
      <c r="Z13" s="113"/>
      <c r="AA13" s="34"/>
      <c r="AB13" s="34"/>
      <c r="AC13" s="113"/>
      <c r="AD13" s="113"/>
      <c r="AE13" s="34"/>
      <c r="AF13" s="34"/>
      <c r="AG13" s="113"/>
      <c r="AH13" s="113"/>
      <c r="AI13" s="34"/>
      <c r="AJ13" s="34"/>
      <c r="AK13" s="113"/>
      <c r="AL13" s="113"/>
      <c r="AM13" s="34"/>
      <c r="AN13" s="34"/>
      <c r="AO13" s="113"/>
      <c r="AP13" s="34"/>
      <c r="AQ13" s="113"/>
      <c r="AR13" s="34"/>
      <c r="AS13" s="113"/>
      <c r="AT13" s="34"/>
      <c r="AU13" s="113"/>
      <c r="AV13" s="34"/>
      <c r="AW13" s="113"/>
      <c r="AX13" s="34"/>
      <c r="AY13" s="113"/>
      <c r="AZ13" s="34"/>
      <c r="BA13" s="113"/>
      <c r="BB13" s="34"/>
      <c r="BC13" s="113"/>
      <c r="BD13" s="34"/>
      <c r="BE13" s="113"/>
      <c r="BF13" s="34"/>
      <c r="BG13" s="113"/>
      <c r="BH13" s="34"/>
      <c r="BI13" s="113"/>
    </row>
    <row r="14" spans="1:61" ht="12.75">
      <c r="A14" s="95"/>
      <c r="B14" s="95"/>
      <c r="C14" s="112"/>
      <c r="D14" s="112"/>
      <c r="E14" s="113"/>
      <c r="F14" s="113"/>
      <c r="G14" s="34"/>
      <c r="H14" s="34"/>
      <c r="I14" s="113"/>
      <c r="J14" s="113"/>
      <c r="K14" s="34"/>
      <c r="L14" s="34"/>
      <c r="M14" s="113"/>
      <c r="N14" s="113"/>
      <c r="O14" s="34"/>
      <c r="P14" s="34"/>
      <c r="Q14" s="113"/>
      <c r="R14" s="113"/>
      <c r="S14" s="34"/>
      <c r="T14" s="34"/>
      <c r="U14" s="113"/>
      <c r="V14" s="113"/>
      <c r="W14" s="34"/>
      <c r="X14" s="34"/>
      <c r="Y14" s="113"/>
      <c r="Z14" s="113"/>
      <c r="AA14" s="34"/>
      <c r="AB14" s="34"/>
      <c r="AC14" s="113"/>
      <c r="AD14" s="113"/>
      <c r="AE14" s="34"/>
      <c r="AF14" s="34"/>
      <c r="AG14" s="113"/>
      <c r="AH14" s="113"/>
      <c r="AI14" s="34"/>
      <c r="AJ14" s="34"/>
      <c r="AK14" s="113"/>
      <c r="AL14" s="113"/>
      <c r="AM14" s="34"/>
      <c r="AN14" s="34"/>
      <c r="AO14" s="113"/>
      <c r="AP14" s="34"/>
      <c r="AQ14" s="113"/>
      <c r="AR14" s="34"/>
      <c r="AS14" s="113"/>
      <c r="AT14" s="34"/>
      <c r="AU14" s="113"/>
      <c r="AV14" s="34"/>
      <c r="AW14" s="113"/>
      <c r="AX14" s="34"/>
      <c r="AY14" s="113"/>
      <c r="AZ14" s="34"/>
      <c r="BA14" s="113"/>
      <c r="BB14" s="34"/>
      <c r="BC14" s="113"/>
      <c r="BD14" s="34"/>
      <c r="BE14" s="113"/>
      <c r="BF14" s="34"/>
      <c r="BG14" s="113"/>
      <c r="BH14" s="34"/>
      <c r="BI14" s="113"/>
    </row>
    <row r="15" spans="1:61" ht="12.75">
      <c r="A15" s="95"/>
      <c r="B15" s="95"/>
      <c r="C15" s="112"/>
      <c r="D15" s="112"/>
      <c r="E15" s="113"/>
      <c r="F15" s="113"/>
      <c r="G15" s="34"/>
      <c r="H15" s="34"/>
      <c r="I15" s="113"/>
      <c r="J15" s="113"/>
      <c r="K15" s="34"/>
      <c r="L15" s="34"/>
      <c r="M15" s="113"/>
      <c r="N15" s="113"/>
      <c r="O15" s="34"/>
      <c r="P15" s="34"/>
      <c r="Q15" s="113"/>
      <c r="R15" s="113"/>
      <c r="S15" s="34"/>
      <c r="T15" s="34"/>
      <c r="U15" s="113"/>
      <c r="V15" s="113"/>
      <c r="W15" s="34"/>
      <c r="X15" s="34"/>
      <c r="Y15" s="113"/>
      <c r="Z15" s="113"/>
      <c r="AA15" s="34"/>
      <c r="AB15" s="34"/>
      <c r="AC15" s="113"/>
      <c r="AD15" s="113"/>
      <c r="AE15" s="34"/>
      <c r="AF15" s="34"/>
      <c r="AG15" s="113"/>
      <c r="AH15" s="113"/>
      <c r="AI15" s="34"/>
      <c r="AJ15" s="34"/>
      <c r="AK15" s="113"/>
      <c r="AL15" s="113"/>
      <c r="AM15" s="34"/>
      <c r="AN15" s="34"/>
      <c r="AO15" s="113"/>
      <c r="AP15" s="34"/>
      <c r="AQ15" s="113"/>
      <c r="AR15" s="34"/>
      <c r="AS15" s="113"/>
      <c r="AT15" s="34"/>
      <c r="AU15" s="113"/>
      <c r="AV15" s="34"/>
      <c r="AW15" s="113"/>
      <c r="AX15" s="34"/>
      <c r="AY15" s="113"/>
      <c r="AZ15" s="34"/>
      <c r="BA15" s="113"/>
      <c r="BB15" s="34"/>
      <c r="BC15" s="113"/>
      <c r="BD15" s="34"/>
      <c r="BE15" s="113"/>
      <c r="BF15" s="34"/>
      <c r="BG15" s="113"/>
      <c r="BH15" s="34"/>
      <c r="BI15" s="113"/>
    </row>
    <row r="16" spans="1:61" ht="12.75">
      <c r="A16" s="95"/>
      <c r="B16" s="95"/>
      <c r="C16" s="112"/>
      <c r="D16" s="112"/>
      <c r="E16" s="113"/>
      <c r="F16" s="113"/>
      <c r="G16" s="34"/>
      <c r="H16" s="34"/>
      <c r="I16" s="113"/>
      <c r="J16" s="113"/>
      <c r="K16" s="34"/>
      <c r="L16" s="34"/>
      <c r="M16" s="113"/>
      <c r="N16" s="113"/>
      <c r="O16" s="34"/>
      <c r="P16" s="34"/>
      <c r="Q16" s="113"/>
      <c r="R16" s="113"/>
      <c r="S16" s="34"/>
      <c r="T16" s="34"/>
      <c r="U16" s="113"/>
      <c r="V16" s="113"/>
      <c r="W16" s="34"/>
      <c r="X16" s="34"/>
      <c r="Y16" s="113"/>
      <c r="Z16" s="113"/>
      <c r="AA16" s="34"/>
      <c r="AB16" s="34"/>
      <c r="AC16" s="113"/>
      <c r="AD16" s="113"/>
      <c r="AE16" s="34"/>
      <c r="AF16" s="34"/>
      <c r="AG16" s="113"/>
      <c r="AH16" s="113"/>
      <c r="AI16" s="34"/>
      <c r="AJ16" s="34"/>
      <c r="AK16" s="113"/>
      <c r="AL16" s="113"/>
      <c r="AM16" s="34"/>
      <c r="AN16" s="34"/>
      <c r="AO16" s="113"/>
      <c r="AP16" s="34"/>
      <c r="AQ16" s="113"/>
      <c r="AR16" s="34"/>
      <c r="AS16" s="113"/>
      <c r="AT16" s="34"/>
      <c r="AU16" s="113"/>
      <c r="AV16" s="34"/>
      <c r="AW16" s="113"/>
      <c r="AX16" s="34"/>
      <c r="AY16" s="113"/>
      <c r="AZ16" s="34"/>
      <c r="BA16" s="113"/>
      <c r="BB16" s="34"/>
      <c r="BC16" s="113"/>
      <c r="BD16" s="34"/>
      <c r="BE16" s="113"/>
      <c r="BF16" s="34"/>
      <c r="BG16" s="113"/>
      <c r="BH16" s="34"/>
      <c r="BI16" s="113"/>
    </row>
    <row r="17" spans="1:61" ht="12.75">
      <c r="A17" s="95"/>
      <c r="B17" s="95"/>
      <c r="C17" s="112"/>
      <c r="D17" s="112"/>
      <c r="E17" s="113"/>
      <c r="F17" s="113"/>
      <c r="G17" s="34"/>
      <c r="H17" s="34"/>
      <c r="I17" s="113"/>
      <c r="J17" s="113"/>
      <c r="K17" s="34"/>
      <c r="L17" s="34"/>
      <c r="M17" s="113"/>
      <c r="N17" s="113"/>
      <c r="O17" s="34"/>
      <c r="P17" s="34"/>
      <c r="Q17" s="113"/>
      <c r="R17" s="113"/>
      <c r="S17" s="34"/>
      <c r="T17" s="34"/>
      <c r="U17" s="113"/>
      <c r="V17" s="113"/>
      <c r="W17" s="34"/>
      <c r="X17" s="34"/>
      <c r="Y17" s="113"/>
      <c r="Z17" s="113"/>
      <c r="AA17" s="34"/>
      <c r="AB17" s="34"/>
      <c r="AC17" s="113"/>
      <c r="AD17" s="113"/>
      <c r="AE17" s="34"/>
      <c r="AF17" s="34"/>
      <c r="AG17" s="113"/>
      <c r="AH17" s="113"/>
      <c r="AI17" s="34"/>
      <c r="AJ17" s="34"/>
      <c r="AK17" s="113"/>
      <c r="AL17" s="113"/>
      <c r="AM17" s="34"/>
      <c r="AN17" s="34"/>
      <c r="AO17" s="113"/>
      <c r="AP17" s="34"/>
      <c r="AQ17" s="113"/>
      <c r="AR17" s="34"/>
      <c r="AS17" s="113"/>
      <c r="AT17" s="34"/>
      <c r="AU17" s="113"/>
      <c r="AV17" s="34"/>
      <c r="AW17" s="113"/>
      <c r="AX17" s="34"/>
      <c r="AY17" s="113"/>
      <c r="AZ17" s="34"/>
      <c r="BA17" s="113"/>
      <c r="BB17" s="34"/>
      <c r="BC17" s="113"/>
      <c r="BD17" s="34"/>
      <c r="BE17" s="113"/>
      <c r="BF17" s="34"/>
      <c r="BG17" s="113"/>
      <c r="BH17" s="34"/>
      <c r="BI17" s="113"/>
    </row>
    <row r="18" spans="1:61" ht="12.75">
      <c r="A18" s="95"/>
      <c r="B18" s="95"/>
      <c r="C18" s="112"/>
      <c r="D18" s="112"/>
      <c r="E18" s="113"/>
      <c r="F18" s="113"/>
      <c r="G18" s="34"/>
      <c r="H18" s="34"/>
      <c r="I18" s="113"/>
      <c r="J18" s="113"/>
      <c r="K18" s="34"/>
      <c r="L18" s="34"/>
      <c r="M18" s="113"/>
      <c r="N18" s="113"/>
      <c r="O18" s="34"/>
      <c r="P18" s="34"/>
      <c r="Q18" s="113"/>
      <c r="R18" s="113"/>
      <c r="S18" s="34"/>
      <c r="T18" s="34"/>
      <c r="U18" s="113"/>
      <c r="V18" s="113"/>
      <c r="W18" s="34"/>
      <c r="X18" s="34"/>
      <c r="Y18" s="113"/>
      <c r="Z18" s="113"/>
      <c r="AA18" s="34"/>
      <c r="AB18" s="34"/>
      <c r="AC18" s="113"/>
      <c r="AD18" s="113"/>
      <c r="AE18" s="34"/>
      <c r="AF18" s="34"/>
      <c r="AG18" s="113"/>
      <c r="AH18" s="113"/>
      <c r="AI18" s="34"/>
      <c r="AJ18" s="34"/>
      <c r="AK18" s="113"/>
      <c r="AL18" s="113"/>
      <c r="AM18" s="34"/>
      <c r="AN18" s="34"/>
      <c r="AO18" s="113"/>
      <c r="AP18" s="34"/>
      <c r="AQ18" s="113"/>
      <c r="AR18" s="34"/>
      <c r="AS18" s="113"/>
      <c r="AT18" s="34"/>
      <c r="AU18" s="113"/>
      <c r="AV18" s="34"/>
      <c r="AW18" s="113"/>
      <c r="AX18" s="34"/>
      <c r="AY18" s="113"/>
      <c r="AZ18" s="34"/>
      <c r="BA18" s="113"/>
      <c r="BB18" s="34"/>
      <c r="BC18" s="113"/>
      <c r="BD18" s="34"/>
      <c r="BE18" s="113"/>
      <c r="BF18" s="34"/>
      <c r="BG18" s="113"/>
      <c r="BH18" s="34"/>
      <c r="BI18" s="113"/>
    </row>
    <row r="19" spans="1:61" ht="12.75">
      <c r="A19" s="95"/>
      <c r="B19" s="95"/>
      <c r="C19" s="112"/>
      <c r="D19" s="112"/>
      <c r="E19" s="113"/>
      <c r="F19" s="113"/>
      <c r="G19" s="34"/>
      <c r="H19" s="34"/>
      <c r="I19" s="113"/>
      <c r="J19" s="113"/>
      <c r="K19" s="34"/>
      <c r="L19" s="34"/>
      <c r="M19" s="113"/>
      <c r="N19" s="113"/>
      <c r="O19" s="34"/>
      <c r="P19" s="34"/>
      <c r="Q19" s="113"/>
      <c r="R19" s="113"/>
      <c r="S19" s="34"/>
      <c r="T19" s="34"/>
      <c r="U19" s="113"/>
      <c r="V19" s="113"/>
      <c r="W19" s="34"/>
      <c r="X19" s="34"/>
      <c r="Y19" s="113"/>
      <c r="Z19" s="113"/>
      <c r="AA19" s="34"/>
      <c r="AB19" s="34"/>
      <c r="AC19" s="113"/>
      <c r="AD19" s="113"/>
      <c r="AE19" s="34"/>
      <c r="AF19" s="34"/>
      <c r="AG19" s="113"/>
      <c r="AH19" s="113"/>
      <c r="AI19" s="34"/>
      <c r="AJ19" s="34"/>
      <c r="AK19" s="113"/>
      <c r="AL19" s="113"/>
      <c r="AM19" s="34"/>
      <c r="AN19" s="34"/>
      <c r="AO19" s="113"/>
      <c r="AP19" s="34"/>
      <c r="AQ19" s="113"/>
      <c r="AR19" s="34"/>
      <c r="AS19" s="113"/>
      <c r="AT19" s="34"/>
      <c r="AU19" s="113"/>
      <c r="AV19" s="34"/>
      <c r="AW19" s="113"/>
      <c r="AX19" s="34"/>
      <c r="AY19" s="113"/>
      <c r="AZ19" s="34"/>
      <c r="BA19" s="113"/>
      <c r="BB19" s="34"/>
      <c r="BC19" s="113"/>
      <c r="BD19" s="34"/>
      <c r="BE19" s="113"/>
      <c r="BF19" s="34"/>
      <c r="BG19" s="113"/>
      <c r="BH19" s="34"/>
      <c r="BI19" s="113"/>
    </row>
    <row r="20" spans="1:61" ht="12.75">
      <c r="A20" s="95"/>
      <c r="B20" s="95"/>
      <c r="C20" s="112"/>
      <c r="D20" s="112"/>
      <c r="E20" s="113"/>
      <c r="F20" s="113"/>
      <c r="G20" s="34"/>
      <c r="H20" s="34"/>
      <c r="I20" s="113"/>
      <c r="J20" s="113"/>
      <c r="K20" s="34"/>
      <c r="L20" s="34"/>
      <c r="M20" s="113"/>
      <c r="N20" s="113"/>
      <c r="O20" s="34"/>
      <c r="P20" s="34"/>
      <c r="Q20" s="113"/>
      <c r="R20" s="113"/>
      <c r="S20" s="34"/>
      <c r="T20" s="34"/>
      <c r="U20" s="113"/>
      <c r="V20" s="113"/>
      <c r="W20" s="34"/>
      <c r="X20" s="34"/>
      <c r="Y20" s="113"/>
      <c r="Z20" s="113"/>
      <c r="AA20" s="34"/>
      <c r="AB20" s="34"/>
      <c r="AC20" s="113"/>
      <c r="AD20" s="113"/>
      <c r="AE20" s="34"/>
      <c r="AF20" s="34"/>
      <c r="AG20" s="113"/>
      <c r="AH20" s="113"/>
      <c r="AI20" s="34"/>
      <c r="AJ20" s="34"/>
      <c r="AK20" s="113"/>
      <c r="AL20" s="113"/>
      <c r="AM20" s="34"/>
      <c r="AN20" s="34"/>
      <c r="AO20" s="113"/>
      <c r="AP20" s="34"/>
      <c r="AQ20" s="113"/>
      <c r="AR20" s="34"/>
      <c r="AS20" s="113"/>
      <c r="AT20" s="34"/>
      <c r="AU20" s="113"/>
      <c r="AV20" s="34"/>
      <c r="AW20" s="113"/>
      <c r="AX20" s="34"/>
      <c r="AY20" s="113"/>
      <c r="AZ20" s="34"/>
      <c r="BA20" s="113"/>
      <c r="BB20" s="34"/>
      <c r="BC20" s="113"/>
      <c r="BD20" s="34"/>
      <c r="BE20" s="113"/>
      <c r="BF20" s="34"/>
      <c r="BG20" s="113"/>
      <c r="BH20" s="34"/>
      <c r="BI20" s="113"/>
    </row>
    <row r="21" spans="1:61" ht="12.75">
      <c r="A21" s="95"/>
      <c r="B21" s="95"/>
      <c r="C21" s="112"/>
      <c r="D21" s="112"/>
      <c r="E21" s="113"/>
      <c r="F21" s="113"/>
      <c r="G21" s="34"/>
      <c r="H21" s="34"/>
      <c r="I21" s="113"/>
      <c r="J21" s="113"/>
      <c r="K21" s="34"/>
      <c r="L21" s="34"/>
      <c r="M21" s="113"/>
      <c r="N21" s="113"/>
      <c r="O21" s="34"/>
      <c r="P21" s="34"/>
      <c r="Q21" s="113"/>
      <c r="R21" s="113"/>
      <c r="S21" s="34"/>
      <c r="T21" s="34"/>
      <c r="U21" s="113"/>
      <c r="V21" s="113"/>
      <c r="W21" s="34"/>
      <c r="X21" s="34"/>
      <c r="Y21" s="113"/>
      <c r="Z21" s="113"/>
      <c r="AA21" s="34"/>
      <c r="AB21" s="34"/>
      <c r="AC21" s="113"/>
      <c r="AD21" s="113"/>
      <c r="AE21" s="34"/>
      <c r="AF21" s="34"/>
      <c r="AG21" s="113"/>
      <c r="AH21" s="113"/>
      <c r="AI21" s="34"/>
      <c r="AJ21" s="34"/>
      <c r="AK21" s="113"/>
      <c r="AL21" s="113"/>
      <c r="AM21" s="34"/>
      <c r="AN21" s="34"/>
      <c r="AO21" s="113"/>
      <c r="AP21" s="34"/>
      <c r="AQ21" s="113"/>
      <c r="AR21" s="34"/>
      <c r="AS21" s="113"/>
      <c r="AT21" s="34"/>
      <c r="AU21" s="113"/>
      <c r="AV21" s="34"/>
      <c r="AW21" s="113"/>
      <c r="AX21" s="34"/>
      <c r="AY21" s="113"/>
      <c r="AZ21" s="34"/>
      <c r="BA21" s="113"/>
      <c r="BB21" s="34"/>
      <c r="BC21" s="113"/>
      <c r="BD21" s="34"/>
      <c r="BE21" s="113"/>
      <c r="BF21" s="34"/>
      <c r="BG21" s="113"/>
      <c r="BH21" s="34"/>
      <c r="BI21" s="113"/>
    </row>
    <row r="22" spans="1:61" ht="12.75">
      <c r="A22" s="95"/>
      <c r="B22" s="95"/>
      <c r="C22" s="112"/>
      <c r="D22" s="112"/>
      <c r="E22" s="113"/>
      <c r="F22" s="113"/>
      <c r="G22" s="34"/>
      <c r="H22" s="34"/>
      <c r="I22" s="113"/>
      <c r="J22" s="113"/>
      <c r="K22" s="34"/>
      <c r="L22" s="34"/>
      <c r="M22" s="113"/>
      <c r="N22" s="113"/>
      <c r="O22" s="34"/>
      <c r="P22" s="34"/>
      <c r="Q22" s="113"/>
      <c r="R22" s="113"/>
      <c r="S22" s="34"/>
      <c r="T22" s="34"/>
      <c r="U22" s="113"/>
      <c r="V22" s="113"/>
      <c r="W22" s="34"/>
      <c r="X22" s="34"/>
      <c r="Y22" s="113"/>
      <c r="Z22" s="113"/>
      <c r="AA22" s="34"/>
      <c r="AB22" s="34"/>
      <c r="AC22" s="113"/>
      <c r="AD22" s="113"/>
      <c r="AE22" s="34"/>
      <c r="AF22" s="34"/>
      <c r="AG22" s="113"/>
      <c r="AH22" s="113"/>
      <c r="AI22" s="34"/>
      <c r="AJ22" s="34"/>
      <c r="AK22" s="113"/>
      <c r="AL22" s="113"/>
      <c r="AM22" s="34"/>
      <c r="AN22" s="34"/>
      <c r="AO22" s="113"/>
      <c r="AP22" s="34"/>
      <c r="AQ22" s="113"/>
      <c r="AR22" s="34"/>
      <c r="AS22" s="113"/>
      <c r="AT22" s="34"/>
      <c r="AU22" s="113"/>
      <c r="AV22" s="34"/>
      <c r="AW22" s="113"/>
      <c r="AX22" s="34"/>
      <c r="AY22" s="113"/>
      <c r="AZ22" s="34"/>
      <c r="BA22" s="113"/>
      <c r="BB22" s="34"/>
      <c r="BC22" s="113"/>
      <c r="BD22" s="34"/>
      <c r="BE22" s="113"/>
      <c r="BF22" s="34"/>
      <c r="BG22" s="113"/>
      <c r="BH22" s="34"/>
      <c r="BI22" s="113"/>
    </row>
    <row r="23" spans="1:61" ht="12.75">
      <c r="A23" s="95"/>
      <c r="B23" s="95"/>
      <c r="C23" s="112"/>
      <c r="D23" s="112"/>
      <c r="E23" s="113"/>
      <c r="F23" s="113"/>
      <c r="G23" s="34"/>
      <c r="H23" s="34"/>
      <c r="I23" s="113"/>
      <c r="J23" s="113"/>
      <c r="K23" s="34"/>
      <c r="L23" s="34"/>
      <c r="M23" s="113"/>
      <c r="N23" s="113"/>
      <c r="O23" s="34"/>
      <c r="P23" s="34"/>
      <c r="Q23" s="113"/>
      <c r="R23" s="113"/>
      <c r="S23" s="34"/>
      <c r="T23" s="34"/>
      <c r="U23" s="113"/>
      <c r="V23" s="113"/>
      <c r="W23" s="34"/>
      <c r="X23" s="34"/>
      <c r="Y23" s="113"/>
      <c r="Z23" s="113"/>
      <c r="AA23" s="34"/>
      <c r="AB23" s="34"/>
      <c r="AC23" s="113"/>
      <c r="AD23" s="113"/>
      <c r="AE23" s="34"/>
      <c r="AF23" s="34"/>
      <c r="AG23" s="113"/>
      <c r="AH23" s="113"/>
      <c r="AI23" s="34"/>
      <c r="AJ23" s="34"/>
      <c r="AK23" s="113"/>
      <c r="AL23" s="113"/>
      <c r="AM23" s="34"/>
      <c r="AN23" s="34"/>
      <c r="AO23" s="113"/>
      <c r="AP23" s="34"/>
      <c r="AQ23" s="113"/>
      <c r="AR23" s="34"/>
      <c r="AS23" s="113"/>
      <c r="AT23" s="34"/>
      <c r="AU23" s="113"/>
      <c r="AV23" s="34"/>
      <c r="AW23" s="113"/>
      <c r="AX23" s="34"/>
      <c r="AY23" s="113"/>
      <c r="AZ23" s="34"/>
      <c r="BA23" s="113"/>
      <c r="BB23" s="34"/>
      <c r="BC23" s="113"/>
      <c r="BD23" s="34"/>
      <c r="BE23" s="113"/>
      <c r="BF23" s="34"/>
      <c r="BG23" s="113"/>
      <c r="BH23" s="34"/>
      <c r="BI23" s="113"/>
    </row>
    <row r="24" spans="1:61" ht="12.75">
      <c r="A24" s="95"/>
      <c r="B24" s="95"/>
      <c r="C24" s="112"/>
      <c r="D24" s="112"/>
      <c r="E24" s="113"/>
      <c r="F24" s="113"/>
      <c r="G24" s="34"/>
      <c r="H24" s="34"/>
      <c r="I24" s="113"/>
      <c r="J24" s="113"/>
      <c r="K24" s="34"/>
      <c r="L24" s="34"/>
      <c r="M24" s="113"/>
      <c r="N24" s="113"/>
      <c r="O24" s="34"/>
      <c r="P24" s="34"/>
      <c r="Q24" s="113"/>
      <c r="R24" s="113"/>
      <c r="S24" s="34"/>
      <c r="T24" s="34"/>
      <c r="U24" s="113"/>
      <c r="V24" s="113"/>
      <c r="W24" s="34"/>
      <c r="X24" s="34"/>
      <c r="Y24" s="113"/>
      <c r="Z24" s="113"/>
      <c r="AA24" s="34"/>
      <c r="AB24" s="34"/>
      <c r="AC24" s="113"/>
      <c r="AD24" s="113"/>
      <c r="AE24" s="34"/>
      <c r="AF24" s="34"/>
      <c r="AG24" s="113"/>
      <c r="AH24" s="113"/>
      <c r="AI24" s="34"/>
      <c r="AJ24" s="34"/>
      <c r="AK24" s="113"/>
      <c r="AL24" s="113"/>
      <c r="AM24" s="34"/>
      <c r="AN24" s="34"/>
      <c r="AO24" s="113"/>
      <c r="AP24" s="34"/>
      <c r="AQ24" s="113"/>
      <c r="AR24" s="34"/>
      <c r="AS24" s="113"/>
      <c r="AT24" s="34"/>
      <c r="AU24" s="113"/>
      <c r="AV24" s="34"/>
      <c r="AW24" s="113"/>
      <c r="AX24" s="34"/>
      <c r="AY24" s="113"/>
      <c r="AZ24" s="34"/>
      <c r="BA24" s="113"/>
      <c r="BB24" s="34"/>
      <c r="BC24" s="113"/>
      <c r="BD24" s="34"/>
      <c r="BE24" s="113"/>
      <c r="BF24" s="34"/>
      <c r="BG24" s="113"/>
      <c r="BH24" s="34"/>
      <c r="BI24" s="113"/>
    </row>
    <row r="25" spans="1:61" ht="12.75">
      <c r="A25" s="95"/>
      <c r="B25" s="95"/>
      <c r="C25" s="112"/>
      <c r="D25" s="112"/>
      <c r="E25" s="113"/>
      <c r="F25" s="113"/>
      <c r="G25" s="34"/>
      <c r="H25" s="34"/>
      <c r="I25" s="113"/>
      <c r="J25" s="113"/>
      <c r="K25" s="34"/>
      <c r="L25" s="34"/>
      <c r="M25" s="113"/>
      <c r="N25" s="113"/>
      <c r="O25" s="34"/>
      <c r="P25" s="34"/>
      <c r="Q25" s="113"/>
      <c r="R25" s="113"/>
      <c r="S25" s="34"/>
      <c r="T25" s="34"/>
      <c r="U25" s="113"/>
      <c r="V25" s="113"/>
      <c r="W25" s="34"/>
      <c r="X25" s="34"/>
      <c r="Y25" s="113"/>
      <c r="Z25" s="113"/>
      <c r="AA25" s="34"/>
      <c r="AB25" s="34"/>
      <c r="AC25" s="113"/>
      <c r="AD25" s="113"/>
      <c r="AE25" s="34"/>
      <c r="AF25" s="34"/>
      <c r="AG25" s="113"/>
      <c r="AH25" s="113"/>
      <c r="AI25" s="34"/>
      <c r="AJ25" s="34"/>
      <c r="AK25" s="113"/>
      <c r="AL25" s="113"/>
      <c r="AM25" s="34"/>
      <c r="AN25" s="34"/>
      <c r="AO25" s="113"/>
      <c r="AP25" s="34"/>
      <c r="AQ25" s="113"/>
      <c r="AR25" s="34"/>
      <c r="AS25" s="113"/>
      <c r="AT25" s="34"/>
      <c r="AU25" s="113"/>
      <c r="AV25" s="34"/>
      <c r="AW25" s="113"/>
      <c r="AX25" s="34"/>
      <c r="AY25" s="113"/>
      <c r="AZ25" s="34"/>
      <c r="BA25" s="113"/>
      <c r="BB25" s="34"/>
      <c r="BC25" s="113"/>
      <c r="BD25" s="34"/>
      <c r="BE25" s="113"/>
      <c r="BF25" s="34"/>
      <c r="BG25" s="113"/>
      <c r="BH25" s="34"/>
      <c r="BI25" s="113"/>
    </row>
    <row r="26" spans="1:61" ht="12.75">
      <c r="A26" s="95"/>
      <c r="B26" s="95"/>
      <c r="C26" s="112"/>
      <c r="D26" s="112"/>
      <c r="E26" s="113"/>
      <c r="F26" s="113"/>
      <c r="G26" s="34"/>
      <c r="H26" s="34"/>
      <c r="I26" s="113"/>
      <c r="J26" s="113"/>
      <c r="K26" s="34"/>
      <c r="L26" s="34"/>
      <c r="M26" s="113"/>
      <c r="N26" s="113"/>
      <c r="O26" s="34"/>
      <c r="P26" s="34"/>
      <c r="Q26" s="113"/>
      <c r="R26" s="113"/>
      <c r="S26" s="34"/>
      <c r="T26" s="34"/>
      <c r="U26" s="113"/>
      <c r="V26" s="113"/>
      <c r="W26" s="34"/>
      <c r="X26" s="34"/>
      <c r="Y26" s="113"/>
      <c r="Z26" s="113"/>
      <c r="AA26" s="34"/>
      <c r="AB26" s="34"/>
      <c r="AC26" s="113"/>
      <c r="AD26" s="113"/>
      <c r="AE26" s="34"/>
      <c r="AF26" s="34"/>
      <c r="AG26" s="113"/>
      <c r="AH26" s="113"/>
      <c r="AI26" s="34"/>
      <c r="AJ26" s="34"/>
      <c r="AK26" s="113"/>
      <c r="AL26" s="113"/>
      <c r="AM26" s="34"/>
      <c r="AN26" s="34"/>
      <c r="AO26" s="113"/>
      <c r="AP26" s="34"/>
      <c r="AQ26" s="113"/>
      <c r="AR26" s="34"/>
      <c r="AS26" s="113"/>
      <c r="AT26" s="34"/>
      <c r="AU26" s="113"/>
      <c r="AV26" s="34"/>
      <c r="AW26" s="113"/>
      <c r="AX26" s="34"/>
      <c r="AY26" s="113"/>
      <c r="AZ26" s="34"/>
      <c r="BA26" s="113"/>
      <c r="BB26" s="34"/>
      <c r="BC26" s="113"/>
      <c r="BD26" s="34"/>
      <c r="BE26" s="113"/>
      <c r="BF26" s="34"/>
      <c r="BG26" s="113"/>
      <c r="BH26" s="34"/>
      <c r="BI26" s="113"/>
    </row>
    <row r="27" spans="1:61" ht="12.75">
      <c r="A27" s="95"/>
      <c r="B27" s="95"/>
      <c r="C27" s="112"/>
      <c r="D27" s="112"/>
      <c r="E27" s="113"/>
      <c r="F27" s="113"/>
      <c r="G27" s="34"/>
      <c r="H27" s="34"/>
      <c r="I27" s="113"/>
      <c r="J27" s="113"/>
      <c r="K27" s="34"/>
      <c r="L27" s="34"/>
      <c r="M27" s="113"/>
      <c r="N27" s="113"/>
      <c r="O27" s="34"/>
      <c r="P27" s="34"/>
      <c r="Q27" s="113"/>
      <c r="R27" s="113"/>
      <c r="S27" s="34"/>
      <c r="T27" s="34"/>
      <c r="U27" s="113"/>
      <c r="V27" s="113"/>
      <c r="W27" s="34"/>
      <c r="X27" s="34"/>
      <c r="Y27" s="113"/>
      <c r="Z27" s="113"/>
      <c r="AA27" s="34"/>
      <c r="AB27" s="34"/>
      <c r="AC27" s="113"/>
      <c r="AD27" s="113"/>
      <c r="AE27" s="34"/>
      <c r="AF27" s="34"/>
      <c r="AG27" s="113"/>
      <c r="AH27" s="113"/>
      <c r="AI27" s="34"/>
      <c r="AJ27" s="34"/>
      <c r="AK27" s="113"/>
      <c r="AL27" s="113"/>
      <c r="AM27" s="34"/>
      <c r="AN27" s="34"/>
      <c r="AO27" s="113"/>
      <c r="AP27" s="34"/>
      <c r="AQ27" s="113"/>
      <c r="AR27" s="34"/>
      <c r="AS27" s="113"/>
      <c r="AT27" s="34"/>
      <c r="AU27" s="113"/>
      <c r="AV27" s="34"/>
      <c r="AW27" s="113"/>
      <c r="AX27" s="34"/>
      <c r="AY27" s="113"/>
      <c r="AZ27" s="34"/>
      <c r="BA27" s="113"/>
      <c r="BB27" s="34"/>
      <c r="BC27" s="113"/>
      <c r="BD27" s="34"/>
      <c r="BE27" s="113"/>
      <c r="BF27" s="34"/>
      <c r="BG27" s="113"/>
      <c r="BH27" s="34"/>
      <c r="BI27" s="113"/>
    </row>
    <row r="28" spans="1:61" ht="12.75">
      <c r="A28" s="95"/>
      <c r="B28" s="95"/>
      <c r="C28" s="112"/>
      <c r="D28" s="112"/>
      <c r="E28" s="113"/>
      <c r="F28" s="113"/>
      <c r="G28" s="34"/>
      <c r="H28" s="34"/>
      <c r="I28" s="113"/>
      <c r="J28" s="113"/>
      <c r="K28" s="34"/>
      <c r="L28" s="34"/>
      <c r="M28" s="113"/>
      <c r="N28" s="113"/>
      <c r="O28" s="34"/>
      <c r="P28" s="34"/>
      <c r="Q28" s="113"/>
      <c r="R28" s="113"/>
      <c r="S28" s="34"/>
      <c r="T28" s="34"/>
      <c r="U28" s="113"/>
      <c r="V28" s="113"/>
      <c r="W28" s="34"/>
      <c r="X28" s="34"/>
      <c r="Y28" s="113"/>
      <c r="Z28" s="113"/>
      <c r="AA28" s="34"/>
      <c r="AB28" s="34"/>
      <c r="AC28" s="113"/>
      <c r="AD28" s="113"/>
      <c r="AE28" s="34"/>
      <c r="AF28" s="34"/>
      <c r="AG28" s="113"/>
      <c r="AH28" s="113"/>
      <c r="AI28" s="34"/>
      <c r="AJ28" s="34"/>
      <c r="AK28" s="113"/>
      <c r="AL28" s="113"/>
      <c r="AM28" s="34"/>
      <c r="AN28" s="34"/>
      <c r="AO28" s="113"/>
      <c r="AP28" s="34"/>
      <c r="AQ28" s="113"/>
      <c r="AR28" s="34"/>
      <c r="AS28" s="113"/>
      <c r="AT28" s="34"/>
      <c r="AU28" s="113"/>
      <c r="AV28" s="34"/>
      <c r="AW28" s="113"/>
      <c r="AX28" s="34"/>
      <c r="AY28" s="113"/>
      <c r="AZ28" s="34"/>
      <c r="BA28" s="113"/>
      <c r="BB28" s="34"/>
      <c r="BC28" s="113"/>
      <c r="BD28" s="34"/>
      <c r="BE28" s="113"/>
      <c r="BF28" s="34"/>
      <c r="BG28" s="113"/>
      <c r="BH28" s="34"/>
      <c r="BI28" s="113"/>
    </row>
    <row r="29" spans="1:61" ht="12.75">
      <c r="A29" s="95"/>
      <c r="B29" s="95"/>
      <c r="C29" s="112"/>
      <c r="D29" s="112"/>
      <c r="E29" s="113"/>
      <c r="F29" s="113"/>
      <c r="G29" s="34"/>
      <c r="H29" s="34"/>
      <c r="I29" s="113"/>
      <c r="J29" s="113"/>
      <c r="K29" s="34"/>
      <c r="L29" s="34"/>
      <c r="M29" s="113"/>
      <c r="N29" s="113"/>
      <c r="O29" s="34"/>
      <c r="P29" s="34"/>
      <c r="Q29" s="113"/>
      <c r="R29" s="113"/>
      <c r="S29" s="34"/>
      <c r="T29" s="34"/>
      <c r="U29" s="113"/>
      <c r="V29" s="113"/>
      <c r="W29" s="34"/>
      <c r="X29" s="34"/>
      <c r="Y29" s="113"/>
      <c r="Z29" s="113"/>
      <c r="AA29" s="34"/>
      <c r="AB29" s="34"/>
      <c r="AC29" s="113"/>
      <c r="AD29" s="113"/>
      <c r="AE29" s="34"/>
      <c r="AF29" s="34"/>
      <c r="AG29" s="113"/>
      <c r="AH29" s="113"/>
      <c r="AI29" s="34"/>
      <c r="AJ29" s="34"/>
      <c r="AK29" s="113"/>
      <c r="AL29" s="113"/>
      <c r="AM29" s="34"/>
      <c r="AN29" s="34"/>
      <c r="AO29" s="113"/>
      <c r="AP29" s="34"/>
      <c r="AQ29" s="113"/>
      <c r="AR29" s="34"/>
      <c r="AS29" s="113"/>
      <c r="AT29" s="34"/>
      <c r="AU29" s="113"/>
      <c r="AV29" s="34"/>
      <c r="AW29" s="113"/>
      <c r="AX29" s="34"/>
      <c r="AY29" s="113"/>
      <c r="AZ29" s="34"/>
      <c r="BA29" s="113"/>
      <c r="BB29" s="34"/>
      <c r="BC29" s="113"/>
      <c r="BD29" s="34"/>
      <c r="BE29" s="113"/>
      <c r="BF29" s="34"/>
      <c r="BG29" s="113"/>
      <c r="BH29" s="34"/>
      <c r="BI29" s="113"/>
    </row>
    <row r="30" spans="1:61" ht="12.75">
      <c r="A30" s="95"/>
      <c r="B30" s="95"/>
      <c r="C30" s="112"/>
      <c r="D30" s="112"/>
      <c r="E30" s="113"/>
      <c r="F30" s="113"/>
      <c r="G30" s="34"/>
      <c r="H30" s="34"/>
      <c r="I30" s="113"/>
      <c r="J30" s="113"/>
      <c r="K30" s="34"/>
      <c r="L30" s="34"/>
      <c r="M30" s="113"/>
      <c r="N30" s="113"/>
      <c r="O30" s="34"/>
      <c r="P30" s="34"/>
      <c r="Q30" s="113"/>
      <c r="R30" s="113"/>
      <c r="S30" s="34"/>
      <c r="T30" s="34"/>
      <c r="U30" s="113"/>
      <c r="V30" s="113"/>
      <c r="W30" s="34"/>
      <c r="X30" s="34"/>
      <c r="Y30" s="113"/>
      <c r="Z30" s="113"/>
      <c r="AA30" s="34"/>
      <c r="AB30" s="34"/>
      <c r="AC30" s="113"/>
      <c r="AD30" s="113"/>
      <c r="AE30" s="34"/>
      <c r="AF30" s="34"/>
      <c r="AG30" s="113"/>
      <c r="AH30" s="113"/>
      <c r="AI30" s="34"/>
      <c r="AJ30" s="34"/>
      <c r="AK30" s="113"/>
      <c r="AL30" s="113"/>
      <c r="AM30" s="34"/>
      <c r="AN30" s="34"/>
      <c r="AO30" s="113"/>
      <c r="AP30" s="34"/>
      <c r="AQ30" s="113"/>
      <c r="AR30" s="34"/>
      <c r="AS30" s="113"/>
      <c r="AT30" s="34"/>
      <c r="AU30" s="113"/>
      <c r="AV30" s="34"/>
      <c r="AW30" s="113"/>
      <c r="AX30" s="34"/>
      <c r="AY30" s="113"/>
      <c r="AZ30" s="34"/>
      <c r="BA30" s="113"/>
      <c r="BB30" s="34"/>
      <c r="BC30" s="113"/>
      <c r="BD30" s="34"/>
      <c r="BE30" s="113"/>
      <c r="BF30" s="34"/>
      <c r="BG30" s="113"/>
      <c r="BH30" s="34"/>
      <c r="BI30" s="113"/>
    </row>
    <row r="31" spans="1:61" ht="12.75">
      <c r="A31" s="95"/>
      <c r="B31" s="95"/>
      <c r="C31" s="112"/>
      <c r="D31" s="112"/>
      <c r="E31" s="113"/>
      <c r="F31" s="113"/>
      <c r="G31" s="34"/>
      <c r="H31" s="34"/>
      <c r="I31" s="113"/>
      <c r="J31" s="113"/>
      <c r="K31" s="34"/>
      <c r="L31" s="34"/>
      <c r="M31" s="113"/>
      <c r="N31" s="113"/>
      <c r="O31" s="34"/>
      <c r="P31" s="34"/>
      <c r="Q31" s="113"/>
      <c r="R31" s="113"/>
      <c r="S31" s="34"/>
      <c r="T31" s="34"/>
      <c r="U31" s="113"/>
      <c r="V31" s="113"/>
      <c r="W31" s="34"/>
      <c r="X31" s="34"/>
      <c r="Y31" s="113"/>
      <c r="Z31" s="113"/>
      <c r="AA31" s="34"/>
      <c r="AB31" s="34"/>
      <c r="AC31" s="113"/>
      <c r="AD31" s="113"/>
      <c r="AE31" s="34"/>
      <c r="AF31" s="34"/>
      <c r="AG31" s="113"/>
      <c r="AH31" s="113"/>
      <c r="AI31" s="34"/>
      <c r="AJ31" s="34"/>
      <c r="AK31" s="113"/>
      <c r="AL31" s="113"/>
      <c r="AM31" s="34"/>
      <c r="AN31" s="34"/>
      <c r="AO31" s="113"/>
      <c r="AP31" s="34"/>
      <c r="AQ31" s="113"/>
      <c r="AR31" s="34"/>
      <c r="AS31" s="113"/>
      <c r="AT31" s="34"/>
      <c r="AU31" s="113"/>
      <c r="AV31" s="34"/>
      <c r="AW31" s="113"/>
      <c r="AX31" s="34"/>
      <c r="AY31" s="113"/>
      <c r="AZ31" s="34"/>
      <c r="BA31" s="113"/>
      <c r="BB31" s="34"/>
      <c r="BC31" s="113"/>
      <c r="BD31" s="34"/>
      <c r="BE31" s="113"/>
      <c r="BF31" s="34"/>
      <c r="BG31" s="113"/>
      <c r="BH31" s="34"/>
      <c r="BI31" s="113"/>
    </row>
    <row r="32" spans="1:61" ht="12.75">
      <c r="A32" s="95"/>
      <c r="B32" s="95"/>
      <c r="C32" s="112"/>
      <c r="D32" s="112"/>
      <c r="E32" s="113"/>
      <c r="F32" s="113"/>
      <c r="G32" s="34"/>
      <c r="H32" s="34"/>
      <c r="I32" s="113"/>
      <c r="J32" s="113"/>
      <c r="K32" s="34"/>
      <c r="L32" s="34"/>
      <c r="M32" s="113"/>
      <c r="N32" s="113"/>
      <c r="O32" s="34"/>
      <c r="P32" s="34"/>
      <c r="Q32" s="113"/>
      <c r="R32" s="113"/>
      <c r="S32" s="34"/>
      <c r="T32" s="34"/>
      <c r="U32" s="113"/>
      <c r="V32" s="113"/>
      <c r="W32" s="34"/>
      <c r="X32" s="34"/>
      <c r="Y32" s="113"/>
      <c r="Z32" s="113"/>
      <c r="AA32" s="34"/>
      <c r="AB32" s="34"/>
      <c r="AC32" s="113"/>
      <c r="AD32" s="113"/>
      <c r="AE32" s="34"/>
      <c r="AF32" s="34"/>
      <c r="AG32" s="113"/>
      <c r="AH32" s="113"/>
      <c r="AI32" s="34"/>
      <c r="AJ32" s="34"/>
      <c r="AK32" s="113"/>
      <c r="AL32" s="113"/>
      <c r="AM32" s="34"/>
      <c r="AN32" s="34"/>
      <c r="AO32" s="113"/>
      <c r="AP32" s="34"/>
      <c r="AQ32" s="113"/>
      <c r="AR32" s="34"/>
      <c r="AS32" s="113"/>
      <c r="AT32" s="34"/>
      <c r="AU32" s="113"/>
      <c r="AV32" s="34"/>
      <c r="AW32" s="113"/>
      <c r="AX32" s="34"/>
      <c r="AY32" s="113"/>
      <c r="AZ32" s="34"/>
      <c r="BA32" s="113"/>
      <c r="BB32" s="34"/>
      <c r="BC32" s="113"/>
      <c r="BD32" s="34"/>
      <c r="BE32" s="113"/>
      <c r="BF32" s="34"/>
      <c r="BG32" s="113"/>
      <c r="BH32" s="34"/>
      <c r="BI32" s="113"/>
    </row>
    <row r="33" spans="1:61" ht="12.75">
      <c r="A33" s="95"/>
      <c r="B33" s="95"/>
      <c r="C33" s="112"/>
      <c r="D33" s="112"/>
      <c r="E33" s="113"/>
      <c r="F33" s="113"/>
      <c r="G33" s="34"/>
      <c r="H33" s="34"/>
      <c r="I33" s="113"/>
      <c r="J33" s="113"/>
      <c r="K33" s="34"/>
      <c r="L33" s="34"/>
      <c r="M33" s="113"/>
      <c r="N33" s="113"/>
      <c r="O33" s="34"/>
      <c r="P33" s="34"/>
      <c r="Q33" s="113"/>
      <c r="R33" s="113"/>
      <c r="S33" s="34"/>
      <c r="T33" s="34"/>
      <c r="U33" s="113"/>
      <c r="V33" s="113"/>
      <c r="W33" s="34"/>
      <c r="X33" s="34"/>
      <c r="Y33" s="113"/>
      <c r="Z33" s="113"/>
      <c r="AA33" s="34"/>
      <c r="AB33" s="34"/>
      <c r="AC33" s="113"/>
      <c r="AD33" s="113"/>
      <c r="AE33" s="34"/>
      <c r="AF33" s="34"/>
      <c r="AG33" s="113"/>
      <c r="AH33" s="113"/>
      <c r="AI33" s="34"/>
      <c r="AJ33" s="34"/>
      <c r="AK33" s="113"/>
      <c r="AL33" s="113"/>
      <c r="AM33" s="34"/>
      <c r="AN33" s="34"/>
      <c r="AO33" s="113"/>
      <c r="AP33" s="34"/>
      <c r="AQ33" s="113"/>
      <c r="AR33" s="34"/>
      <c r="AS33" s="113"/>
      <c r="AT33" s="34"/>
      <c r="AU33" s="113"/>
      <c r="AV33" s="34"/>
      <c r="AW33" s="113"/>
      <c r="AX33" s="34"/>
      <c r="AY33" s="113"/>
      <c r="AZ33" s="34"/>
      <c r="BA33" s="113"/>
      <c r="BB33" s="34"/>
      <c r="BC33" s="113"/>
      <c r="BD33" s="34"/>
      <c r="BE33" s="113"/>
      <c r="BF33" s="34"/>
      <c r="BG33" s="113"/>
      <c r="BH33" s="34"/>
      <c r="BI33" s="113"/>
    </row>
    <row r="34" spans="1:61" ht="12.75">
      <c r="A34" s="95"/>
      <c r="B34" s="95"/>
      <c r="C34" s="112"/>
      <c r="D34" s="112"/>
      <c r="E34" s="113"/>
      <c r="F34" s="113"/>
      <c r="G34" s="34"/>
      <c r="H34" s="34"/>
      <c r="I34" s="113"/>
      <c r="J34" s="113"/>
      <c r="K34" s="34"/>
      <c r="L34" s="34"/>
      <c r="M34" s="113"/>
      <c r="N34" s="113"/>
      <c r="O34" s="34"/>
      <c r="P34" s="34"/>
      <c r="Q34" s="113"/>
      <c r="R34" s="113"/>
      <c r="S34" s="34"/>
      <c r="T34" s="34"/>
      <c r="U34" s="113"/>
      <c r="V34" s="113"/>
      <c r="W34" s="34"/>
      <c r="X34" s="34"/>
      <c r="Y34" s="113"/>
      <c r="Z34" s="113"/>
      <c r="AA34" s="34"/>
      <c r="AB34" s="34"/>
      <c r="AC34" s="113"/>
      <c r="AD34" s="113"/>
      <c r="AE34" s="34"/>
      <c r="AF34" s="34"/>
      <c r="AG34" s="113"/>
      <c r="AH34" s="113"/>
      <c r="AI34" s="34"/>
      <c r="AJ34" s="34"/>
      <c r="AK34" s="113"/>
      <c r="AL34" s="113"/>
      <c r="AM34" s="34"/>
      <c r="AN34" s="34"/>
      <c r="AO34" s="113"/>
      <c r="AP34" s="34"/>
      <c r="AQ34" s="113"/>
      <c r="AR34" s="34"/>
      <c r="AS34" s="113"/>
      <c r="AT34" s="34"/>
      <c r="AU34" s="113"/>
      <c r="AV34" s="34"/>
      <c r="AW34" s="113"/>
      <c r="AX34" s="34"/>
      <c r="AY34" s="113"/>
      <c r="AZ34" s="34"/>
      <c r="BA34" s="113"/>
      <c r="BB34" s="34"/>
      <c r="BC34" s="113"/>
      <c r="BD34" s="34"/>
      <c r="BE34" s="113"/>
      <c r="BF34" s="34"/>
      <c r="BG34" s="113"/>
      <c r="BH34" s="34"/>
      <c r="BI34" s="113"/>
    </row>
    <row r="35" spans="1:61" ht="12.75">
      <c r="A35" s="95"/>
      <c r="B35" s="95"/>
      <c r="C35" s="112"/>
      <c r="D35" s="112"/>
      <c r="E35" s="113"/>
      <c r="F35" s="113"/>
      <c r="G35" s="34"/>
      <c r="H35" s="34"/>
      <c r="I35" s="113"/>
      <c r="J35" s="113"/>
      <c r="K35" s="34"/>
      <c r="L35" s="34"/>
      <c r="M35" s="113"/>
      <c r="N35" s="113"/>
      <c r="O35" s="34"/>
      <c r="P35" s="34"/>
      <c r="Q35" s="113"/>
      <c r="R35" s="113"/>
      <c r="S35" s="34"/>
      <c r="T35" s="34"/>
      <c r="U35" s="113"/>
      <c r="V35" s="113"/>
      <c r="W35" s="34"/>
      <c r="X35" s="34"/>
      <c r="Y35" s="113"/>
      <c r="Z35" s="113"/>
      <c r="AA35" s="34"/>
      <c r="AB35" s="34"/>
      <c r="AC35" s="113"/>
      <c r="AD35" s="113"/>
      <c r="AE35" s="34"/>
      <c r="AF35" s="34"/>
      <c r="AG35" s="113"/>
      <c r="AH35" s="113"/>
      <c r="AI35" s="34"/>
      <c r="AJ35" s="34"/>
      <c r="AK35" s="113"/>
      <c r="AL35" s="113"/>
      <c r="AM35" s="34"/>
      <c r="AN35" s="34"/>
      <c r="AO35" s="113"/>
      <c r="AP35" s="34"/>
      <c r="AQ35" s="113"/>
      <c r="AR35" s="34"/>
      <c r="AS35" s="113"/>
      <c r="AT35" s="34"/>
      <c r="AU35" s="113"/>
      <c r="AV35" s="34"/>
      <c r="AW35" s="113"/>
      <c r="AX35" s="34"/>
      <c r="AY35" s="113"/>
      <c r="AZ35" s="34"/>
      <c r="BA35" s="113"/>
      <c r="BB35" s="34"/>
      <c r="BC35" s="113"/>
      <c r="BD35" s="34"/>
      <c r="BE35" s="113"/>
      <c r="BF35" s="34"/>
      <c r="BG35" s="113"/>
      <c r="BH35" s="34"/>
      <c r="BI35" s="113"/>
    </row>
    <row r="36" spans="1:61" ht="12.75">
      <c r="A36" s="95"/>
      <c r="B36" s="95"/>
      <c r="C36" s="112"/>
      <c r="D36" s="112"/>
      <c r="E36" s="113"/>
      <c r="F36" s="113"/>
      <c r="G36" s="34"/>
      <c r="H36" s="34"/>
      <c r="I36" s="113"/>
      <c r="J36" s="113"/>
      <c r="K36" s="34"/>
      <c r="L36" s="34"/>
      <c r="M36" s="113"/>
      <c r="N36" s="113"/>
      <c r="O36" s="34"/>
      <c r="P36" s="34"/>
      <c r="Q36" s="113"/>
      <c r="R36" s="113"/>
      <c r="S36" s="34"/>
      <c r="T36" s="34"/>
      <c r="U36" s="113"/>
      <c r="V36" s="113"/>
      <c r="W36" s="34"/>
      <c r="X36" s="34"/>
      <c r="Y36" s="113"/>
      <c r="Z36" s="113"/>
      <c r="AA36" s="34"/>
      <c r="AB36" s="34"/>
      <c r="AC36" s="113"/>
      <c r="AD36" s="113"/>
      <c r="AE36" s="34"/>
      <c r="AF36" s="34"/>
      <c r="AG36" s="113"/>
      <c r="AH36" s="113"/>
      <c r="AI36" s="34"/>
      <c r="AJ36" s="34"/>
      <c r="AK36" s="113"/>
      <c r="AL36" s="113"/>
      <c r="AM36" s="34"/>
      <c r="AN36" s="34"/>
      <c r="AO36" s="113"/>
      <c r="AP36" s="34"/>
      <c r="AQ36" s="113"/>
      <c r="AR36" s="34"/>
      <c r="AS36" s="113"/>
      <c r="AT36" s="34"/>
      <c r="AU36" s="113"/>
      <c r="AV36" s="34"/>
      <c r="AW36" s="113"/>
      <c r="AX36" s="34"/>
      <c r="AY36" s="113"/>
      <c r="AZ36" s="34"/>
      <c r="BA36" s="113"/>
      <c r="BB36" s="34"/>
      <c r="BC36" s="113"/>
      <c r="BD36" s="34"/>
      <c r="BE36" s="113"/>
      <c r="BF36" s="34"/>
      <c r="BG36" s="113"/>
      <c r="BH36" s="34"/>
      <c r="BI36" s="113"/>
    </row>
    <row r="37" spans="1:61" ht="12.75">
      <c r="A37" s="95"/>
      <c r="B37" s="95"/>
      <c r="C37" s="112"/>
      <c r="D37" s="112"/>
      <c r="E37" s="113"/>
      <c r="F37" s="113"/>
      <c r="G37" s="34"/>
      <c r="H37" s="34"/>
      <c r="I37" s="113"/>
      <c r="J37" s="113"/>
      <c r="K37" s="34"/>
      <c r="L37" s="34"/>
      <c r="M37" s="113"/>
      <c r="N37" s="113"/>
      <c r="O37" s="34"/>
      <c r="P37" s="34"/>
      <c r="Q37" s="113"/>
      <c r="R37" s="113"/>
      <c r="S37" s="34"/>
      <c r="T37" s="34"/>
      <c r="U37" s="113"/>
      <c r="V37" s="113"/>
      <c r="W37" s="34"/>
      <c r="X37" s="34"/>
      <c r="Y37" s="113"/>
      <c r="Z37" s="113"/>
      <c r="AA37" s="34"/>
      <c r="AB37" s="34"/>
      <c r="AC37" s="113"/>
      <c r="AD37" s="113"/>
      <c r="AE37" s="34"/>
      <c r="AF37" s="34"/>
      <c r="AG37" s="113"/>
      <c r="AH37" s="113"/>
      <c r="AI37" s="34"/>
      <c r="AJ37" s="34"/>
      <c r="AK37" s="113"/>
      <c r="AL37" s="113"/>
      <c r="AM37" s="34"/>
      <c r="AN37" s="34"/>
      <c r="AO37" s="113"/>
      <c r="AP37" s="34"/>
      <c r="AQ37" s="113"/>
      <c r="AR37" s="34"/>
      <c r="AS37" s="113"/>
      <c r="AT37" s="34"/>
      <c r="AU37" s="113"/>
      <c r="AV37" s="34"/>
      <c r="AW37" s="113"/>
      <c r="AX37" s="34"/>
      <c r="AY37" s="113"/>
      <c r="AZ37" s="34"/>
      <c r="BA37" s="113"/>
      <c r="BB37" s="34"/>
      <c r="BC37" s="113"/>
      <c r="BD37" s="34"/>
      <c r="BE37" s="113"/>
      <c r="BF37" s="34"/>
      <c r="BG37" s="113"/>
      <c r="BH37" s="34"/>
      <c r="BI37" s="113"/>
    </row>
    <row r="38" spans="1:61" ht="12.75">
      <c r="A38" s="95"/>
      <c r="B38" s="95"/>
      <c r="C38" s="112"/>
      <c r="D38" s="112"/>
      <c r="E38" s="113"/>
      <c r="F38" s="113"/>
      <c r="G38" s="34"/>
      <c r="H38" s="34"/>
      <c r="I38" s="113"/>
      <c r="J38" s="113"/>
      <c r="K38" s="34"/>
      <c r="L38" s="34"/>
      <c r="M38" s="113"/>
      <c r="N38" s="113"/>
      <c r="O38" s="34"/>
      <c r="P38" s="34"/>
      <c r="Q38" s="113"/>
      <c r="R38" s="113"/>
      <c r="S38" s="34"/>
      <c r="T38" s="34"/>
      <c r="U38" s="113"/>
      <c r="V38" s="113"/>
      <c r="W38" s="34"/>
      <c r="X38" s="34"/>
      <c r="Y38" s="113"/>
      <c r="Z38" s="113"/>
      <c r="AA38" s="34"/>
      <c r="AB38" s="34"/>
      <c r="AC38" s="113"/>
      <c r="AD38" s="113"/>
      <c r="AE38" s="34"/>
      <c r="AF38" s="34"/>
      <c r="AG38" s="113"/>
      <c r="AH38" s="113"/>
      <c r="AI38" s="34"/>
      <c r="AJ38" s="34"/>
      <c r="AK38" s="113"/>
      <c r="AL38" s="113"/>
      <c r="AM38" s="34"/>
      <c r="AN38" s="34"/>
      <c r="AO38" s="113"/>
      <c r="AP38" s="34"/>
      <c r="AQ38" s="113"/>
      <c r="AR38" s="34"/>
      <c r="AS38" s="113"/>
      <c r="AT38" s="34"/>
      <c r="AU38" s="113"/>
      <c r="AV38" s="34"/>
      <c r="AW38" s="113"/>
      <c r="AX38" s="34"/>
      <c r="AY38" s="113"/>
      <c r="AZ38" s="34"/>
      <c r="BA38" s="113"/>
      <c r="BB38" s="34"/>
      <c r="BC38" s="113"/>
      <c r="BD38" s="34"/>
      <c r="BE38" s="113"/>
      <c r="BF38" s="34"/>
      <c r="BG38" s="113"/>
      <c r="BH38" s="34"/>
      <c r="BI38" s="113"/>
    </row>
    <row r="39" spans="1:61" ht="12.75">
      <c r="A39" s="95"/>
      <c r="B39" s="95"/>
      <c r="C39" s="112"/>
      <c r="D39" s="112"/>
      <c r="E39" s="113"/>
      <c r="F39" s="113"/>
      <c r="G39" s="34"/>
      <c r="H39" s="34"/>
      <c r="I39" s="113"/>
      <c r="J39" s="113"/>
      <c r="K39" s="34"/>
      <c r="L39" s="34"/>
      <c r="M39" s="113"/>
      <c r="N39" s="113"/>
      <c r="O39" s="34"/>
      <c r="P39" s="34"/>
      <c r="Q39" s="113"/>
      <c r="R39" s="113"/>
      <c r="S39" s="34"/>
      <c r="T39" s="34"/>
      <c r="U39" s="113"/>
      <c r="V39" s="113"/>
      <c r="W39" s="34"/>
      <c r="X39" s="34"/>
      <c r="Y39" s="113"/>
      <c r="Z39" s="113"/>
      <c r="AA39" s="34"/>
      <c r="AB39" s="34"/>
      <c r="AC39" s="113"/>
      <c r="AD39" s="113"/>
      <c r="AE39" s="34"/>
      <c r="AF39" s="34"/>
      <c r="AG39" s="113"/>
      <c r="AH39" s="113"/>
      <c r="AI39" s="34"/>
      <c r="AJ39" s="34"/>
      <c r="AK39" s="113"/>
      <c r="AL39" s="113"/>
      <c r="AM39" s="34"/>
      <c r="AN39" s="34"/>
      <c r="AO39" s="113"/>
      <c r="AP39" s="34"/>
      <c r="AQ39" s="113"/>
      <c r="AR39" s="34"/>
      <c r="AS39" s="113"/>
      <c r="AT39" s="34"/>
      <c r="AU39" s="113"/>
      <c r="AV39" s="34"/>
      <c r="AW39" s="113"/>
      <c r="AX39" s="34"/>
      <c r="AY39" s="113"/>
      <c r="AZ39" s="34"/>
      <c r="BA39" s="113"/>
      <c r="BB39" s="34"/>
      <c r="BC39" s="113"/>
      <c r="BD39" s="34"/>
      <c r="BE39" s="113"/>
      <c r="BF39" s="34"/>
      <c r="BG39" s="113"/>
      <c r="BH39" s="34"/>
      <c r="BI39" s="113"/>
    </row>
    <row r="40" spans="1:61" ht="12.75">
      <c r="A40" s="95"/>
      <c r="B40" s="95"/>
      <c r="C40" s="112"/>
      <c r="D40" s="112"/>
      <c r="E40" s="113"/>
      <c r="F40" s="113"/>
      <c r="G40" s="34"/>
      <c r="H40" s="34"/>
      <c r="I40" s="113"/>
      <c r="J40" s="113"/>
      <c r="K40" s="34"/>
      <c r="L40" s="34"/>
      <c r="M40" s="113"/>
      <c r="N40" s="113"/>
      <c r="O40" s="34"/>
      <c r="P40" s="34"/>
      <c r="Q40" s="113"/>
      <c r="R40" s="113"/>
      <c r="S40" s="34"/>
      <c r="T40" s="34"/>
      <c r="U40" s="113"/>
      <c r="V40" s="113"/>
      <c r="W40" s="34"/>
      <c r="X40" s="34"/>
      <c r="Y40" s="113"/>
      <c r="Z40" s="113"/>
      <c r="AA40" s="34"/>
      <c r="AB40" s="34"/>
      <c r="AC40" s="113"/>
      <c r="AD40" s="113"/>
      <c r="AE40" s="34"/>
      <c r="AF40" s="34"/>
      <c r="AG40" s="113"/>
      <c r="AH40" s="113"/>
      <c r="AI40" s="34"/>
      <c r="AJ40" s="34"/>
      <c r="AK40" s="113"/>
      <c r="AL40" s="113"/>
      <c r="AM40" s="34"/>
      <c r="AN40" s="34"/>
      <c r="AO40" s="113"/>
      <c r="AP40" s="34"/>
      <c r="AQ40" s="113"/>
      <c r="AR40" s="34"/>
      <c r="AS40" s="113"/>
      <c r="AT40" s="34"/>
      <c r="AU40" s="113"/>
      <c r="AV40" s="34"/>
      <c r="AW40" s="113"/>
      <c r="AX40" s="34"/>
      <c r="AY40" s="113"/>
      <c r="AZ40" s="34"/>
      <c r="BA40" s="113"/>
      <c r="BB40" s="34"/>
      <c r="BC40" s="113"/>
      <c r="BD40" s="34"/>
      <c r="BE40" s="113"/>
      <c r="BF40" s="34"/>
      <c r="BG40" s="113"/>
      <c r="BH40" s="34"/>
      <c r="BI40" s="113"/>
    </row>
    <row r="41" spans="1:61" ht="12.75">
      <c r="A41" s="95"/>
      <c r="B41" s="95"/>
      <c r="C41" s="112"/>
      <c r="D41" s="112"/>
      <c r="E41" s="113"/>
      <c r="F41" s="113"/>
      <c r="G41" s="34"/>
      <c r="H41" s="34"/>
      <c r="I41" s="113"/>
      <c r="J41" s="113"/>
      <c r="K41" s="34"/>
      <c r="L41" s="34"/>
      <c r="M41" s="113"/>
      <c r="N41" s="113"/>
      <c r="O41" s="34"/>
      <c r="P41" s="34"/>
      <c r="Q41" s="113"/>
      <c r="R41" s="113"/>
      <c r="S41" s="34"/>
      <c r="T41" s="34"/>
      <c r="U41" s="113"/>
      <c r="V41" s="113"/>
      <c r="W41" s="34"/>
      <c r="X41" s="34"/>
      <c r="Y41" s="113"/>
      <c r="Z41" s="113"/>
      <c r="AA41" s="34"/>
      <c r="AB41" s="34"/>
      <c r="AC41" s="113"/>
      <c r="AD41" s="113"/>
      <c r="AE41" s="34"/>
      <c r="AF41" s="34"/>
      <c r="AG41" s="113"/>
      <c r="AH41" s="113"/>
      <c r="AI41" s="34"/>
      <c r="AJ41" s="34"/>
      <c r="AK41" s="113"/>
      <c r="AL41" s="113"/>
      <c r="AM41" s="34"/>
      <c r="AN41" s="34"/>
      <c r="AO41" s="113"/>
      <c r="AP41" s="34"/>
      <c r="AQ41" s="113"/>
      <c r="AR41" s="34"/>
      <c r="AS41" s="113"/>
      <c r="AT41" s="34"/>
      <c r="AU41" s="113"/>
      <c r="AV41" s="34"/>
      <c r="AW41" s="113"/>
      <c r="AX41" s="34"/>
      <c r="AY41" s="113"/>
      <c r="AZ41" s="34"/>
      <c r="BA41" s="113"/>
      <c r="BB41" s="34"/>
      <c r="BC41" s="113"/>
      <c r="BD41" s="34"/>
      <c r="BE41" s="113"/>
      <c r="BF41" s="34"/>
      <c r="BG41" s="113"/>
      <c r="BH41" s="34"/>
      <c r="BI41" s="113"/>
    </row>
    <row r="42" spans="1:61" ht="12.75">
      <c r="A42" s="95"/>
      <c r="B42" s="95"/>
      <c r="C42" s="112"/>
      <c r="D42" s="112"/>
      <c r="E42" s="113"/>
      <c r="F42" s="113"/>
      <c r="G42" s="34"/>
      <c r="H42" s="34"/>
      <c r="I42" s="113"/>
      <c r="J42" s="113"/>
      <c r="K42" s="34"/>
      <c r="L42" s="34"/>
      <c r="M42" s="113"/>
      <c r="N42" s="113"/>
      <c r="O42" s="34"/>
      <c r="P42" s="34"/>
      <c r="Q42" s="113"/>
      <c r="R42" s="113"/>
      <c r="S42" s="34"/>
      <c r="T42" s="34"/>
      <c r="U42" s="113"/>
      <c r="V42" s="113"/>
      <c r="W42" s="34"/>
      <c r="X42" s="34"/>
      <c r="Y42" s="113"/>
      <c r="Z42" s="113"/>
      <c r="AA42" s="34"/>
      <c r="AB42" s="34"/>
      <c r="AC42" s="113"/>
      <c r="AD42" s="113"/>
      <c r="AE42" s="34"/>
      <c r="AF42" s="34"/>
      <c r="AG42" s="113"/>
      <c r="AH42" s="113"/>
      <c r="AI42" s="34"/>
      <c r="AJ42" s="34"/>
      <c r="AK42" s="113"/>
      <c r="AL42" s="113"/>
      <c r="AM42" s="34"/>
      <c r="AN42" s="34"/>
      <c r="AO42" s="113"/>
      <c r="AP42" s="34"/>
      <c r="AQ42" s="113"/>
      <c r="AR42" s="34"/>
      <c r="AS42" s="113"/>
      <c r="AT42" s="34"/>
      <c r="AU42" s="113"/>
      <c r="AV42" s="34"/>
      <c r="AW42" s="113"/>
      <c r="AX42" s="34"/>
      <c r="AY42" s="113"/>
      <c r="AZ42" s="34"/>
      <c r="BA42" s="113"/>
      <c r="BB42" s="34"/>
      <c r="BC42" s="113"/>
      <c r="BD42" s="34"/>
      <c r="BE42" s="113"/>
      <c r="BF42" s="34"/>
      <c r="BG42" s="113"/>
      <c r="BH42" s="34"/>
      <c r="BI42" s="113"/>
    </row>
    <row r="43" spans="1:61" ht="12.75">
      <c r="A43" s="95"/>
      <c r="B43" s="95"/>
      <c r="C43" s="112"/>
      <c r="D43" s="112"/>
      <c r="E43" s="113"/>
      <c r="F43" s="113"/>
      <c r="G43" s="34"/>
      <c r="H43" s="34"/>
      <c r="I43" s="113"/>
      <c r="J43" s="113"/>
      <c r="K43" s="34"/>
      <c r="L43" s="34"/>
      <c r="M43" s="113"/>
      <c r="N43" s="113"/>
      <c r="O43" s="34"/>
      <c r="P43" s="34"/>
      <c r="Q43" s="113"/>
      <c r="R43" s="113"/>
      <c r="S43" s="34"/>
      <c r="T43" s="34"/>
      <c r="U43" s="113"/>
      <c r="V43" s="113"/>
      <c r="W43" s="34"/>
      <c r="X43" s="34"/>
      <c r="Y43" s="113"/>
      <c r="Z43" s="113"/>
      <c r="AA43" s="34"/>
      <c r="AB43" s="34"/>
      <c r="AC43" s="113"/>
      <c r="AD43" s="113"/>
      <c r="AE43" s="34"/>
      <c r="AF43" s="34"/>
      <c r="AG43" s="113"/>
      <c r="AH43" s="113"/>
      <c r="AI43" s="34"/>
      <c r="AJ43" s="34"/>
      <c r="AK43" s="113"/>
      <c r="AL43" s="113"/>
      <c r="AM43" s="34"/>
      <c r="AN43" s="34"/>
      <c r="AO43" s="113"/>
      <c r="AP43" s="34"/>
      <c r="AQ43" s="113"/>
      <c r="AR43" s="34"/>
      <c r="AS43" s="113"/>
      <c r="AT43" s="34"/>
      <c r="AU43" s="113"/>
      <c r="AV43" s="34"/>
      <c r="AW43" s="113"/>
      <c r="AX43" s="34"/>
      <c r="AY43" s="113"/>
      <c r="AZ43" s="34"/>
      <c r="BA43" s="113"/>
      <c r="BB43" s="34"/>
      <c r="BC43" s="113"/>
      <c r="BD43" s="34"/>
      <c r="BE43" s="113"/>
      <c r="BF43" s="34"/>
      <c r="BG43" s="113"/>
      <c r="BH43" s="34"/>
      <c r="BI43" s="113"/>
    </row>
    <row r="44" spans="1:61" ht="12.75">
      <c r="A44" s="95"/>
      <c r="B44" s="95"/>
      <c r="C44" s="112"/>
      <c r="D44" s="112"/>
      <c r="E44" s="113"/>
      <c r="F44" s="113"/>
      <c r="G44" s="34"/>
      <c r="H44" s="34"/>
      <c r="I44" s="113"/>
      <c r="J44" s="113"/>
      <c r="K44" s="34"/>
      <c r="L44" s="34"/>
      <c r="M44" s="113"/>
      <c r="N44" s="113"/>
      <c r="O44" s="34"/>
      <c r="P44" s="34"/>
      <c r="Q44" s="113"/>
      <c r="R44" s="113"/>
      <c r="S44" s="34"/>
      <c r="T44" s="34"/>
      <c r="U44" s="113"/>
      <c r="V44" s="113"/>
      <c r="W44" s="34"/>
      <c r="X44" s="34"/>
      <c r="Y44" s="113"/>
      <c r="Z44" s="113"/>
      <c r="AA44" s="34"/>
      <c r="AB44" s="34"/>
      <c r="AC44" s="113"/>
      <c r="AD44" s="113"/>
      <c r="AE44" s="34"/>
      <c r="AF44" s="34"/>
      <c r="AG44" s="113"/>
      <c r="AH44" s="113"/>
      <c r="AI44" s="34"/>
      <c r="AJ44" s="34"/>
      <c r="AK44" s="113"/>
      <c r="AL44" s="113"/>
      <c r="AM44" s="34"/>
      <c r="AN44" s="34"/>
      <c r="AO44" s="113"/>
      <c r="AP44" s="34"/>
      <c r="AQ44" s="113"/>
      <c r="AR44" s="34"/>
      <c r="AS44" s="113"/>
      <c r="AT44" s="34"/>
      <c r="AU44" s="113"/>
      <c r="AV44" s="34"/>
      <c r="AW44" s="113"/>
      <c r="AX44" s="34"/>
      <c r="AY44" s="113"/>
      <c r="AZ44" s="34"/>
      <c r="BA44" s="113"/>
      <c r="BB44" s="34"/>
      <c r="BC44" s="113"/>
      <c r="BD44" s="34"/>
      <c r="BE44" s="113"/>
      <c r="BF44" s="34"/>
      <c r="BG44" s="113"/>
      <c r="BH44" s="34"/>
      <c r="BI44" s="113"/>
    </row>
    <row r="45" spans="1:61" ht="12.75">
      <c r="A45" s="95"/>
      <c r="B45" s="95"/>
      <c r="C45" s="112"/>
      <c r="D45" s="112"/>
      <c r="E45" s="113"/>
      <c r="F45" s="113"/>
      <c r="G45" s="34"/>
      <c r="H45" s="34"/>
      <c r="I45" s="113"/>
      <c r="J45" s="113"/>
      <c r="K45" s="34"/>
      <c r="L45" s="34"/>
      <c r="M45" s="113"/>
      <c r="N45" s="113"/>
      <c r="O45" s="34"/>
      <c r="P45" s="34"/>
      <c r="Q45" s="113"/>
      <c r="R45" s="113"/>
      <c r="S45" s="34"/>
      <c r="T45" s="34"/>
      <c r="U45" s="113"/>
      <c r="V45" s="113"/>
      <c r="W45" s="34"/>
      <c r="X45" s="34"/>
      <c r="Y45" s="113"/>
      <c r="Z45" s="113"/>
      <c r="AA45" s="34"/>
      <c r="AB45" s="34"/>
      <c r="AC45" s="113"/>
      <c r="AD45" s="113"/>
      <c r="AE45" s="34"/>
      <c r="AF45" s="34"/>
      <c r="AG45" s="113"/>
      <c r="AH45" s="113"/>
      <c r="AI45" s="34"/>
      <c r="AJ45" s="34"/>
      <c r="AK45" s="113"/>
      <c r="AL45" s="113"/>
      <c r="AM45" s="34"/>
      <c r="AN45" s="34"/>
      <c r="AO45" s="113"/>
      <c r="AP45" s="34"/>
      <c r="AQ45" s="113"/>
      <c r="AR45" s="34"/>
      <c r="AS45" s="113"/>
      <c r="AT45" s="34"/>
      <c r="AU45" s="113"/>
      <c r="AV45" s="34"/>
      <c r="AW45" s="113"/>
      <c r="AX45" s="34"/>
      <c r="AY45" s="113"/>
      <c r="AZ45" s="34"/>
      <c r="BA45" s="113"/>
      <c r="BB45" s="34"/>
      <c r="BC45" s="113"/>
      <c r="BD45" s="34"/>
      <c r="BE45" s="113"/>
      <c r="BF45" s="34"/>
      <c r="BG45" s="113"/>
      <c r="BH45" s="34"/>
      <c r="BI45" s="113"/>
    </row>
    <row r="46" spans="1:61" ht="12.75">
      <c r="A46" s="95"/>
      <c r="B46" s="95"/>
      <c r="C46" s="112"/>
      <c r="D46" s="112"/>
      <c r="E46" s="113"/>
      <c r="F46" s="113"/>
      <c r="G46" s="34"/>
      <c r="H46" s="34"/>
      <c r="I46" s="113"/>
      <c r="J46" s="113"/>
      <c r="K46" s="34"/>
      <c r="L46" s="34"/>
      <c r="M46" s="113"/>
      <c r="N46" s="113"/>
      <c r="O46" s="34"/>
      <c r="P46" s="34"/>
      <c r="Q46" s="113"/>
      <c r="R46" s="113"/>
      <c r="S46" s="34"/>
      <c r="T46" s="34"/>
      <c r="U46" s="113"/>
      <c r="V46" s="113"/>
      <c r="W46" s="34"/>
      <c r="X46" s="34"/>
      <c r="Y46" s="113"/>
      <c r="Z46" s="113"/>
      <c r="AA46" s="34"/>
      <c r="AB46" s="34"/>
      <c r="AC46" s="113"/>
      <c r="AD46" s="113"/>
      <c r="AE46" s="34"/>
      <c r="AF46" s="34"/>
      <c r="AG46" s="113"/>
      <c r="AH46" s="113"/>
      <c r="AI46" s="34"/>
      <c r="AJ46" s="34"/>
      <c r="AK46" s="113"/>
      <c r="AL46" s="113"/>
      <c r="AM46" s="34"/>
      <c r="AN46" s="34"/>
      <c r="AO46" s="113"/>
      <c r="AP46" s="34"/>
      <c r="AQ46" s="113"/>
      <c r="AR46" s="34"/>
      <c r="AS46" s="113"/>
      <c r="AT46" s="34"/>
      <c r="AU46" s="113"/>
      <c r="AV46" s="34"/>
      <c r="AW46" s="113"/>
      <c r="AX46" s="34"/>
      <c r="AY46" s="113"/>
      <c r="AZ46" s="34"/>
      <c r="BA46" s="113"/>
      <c r="BB46" s="34"/>
      <c r="BC46" s="113"/>
      <c r="BD46" s="34"/>
      <c r="BE46" s="113"/>
      <c r="BF46" s="34"/>
      <c r="BG46" s="113"/>
      <c r="BH46" s="34"/>
      <c r="BI46" s="113"/>
    </row>
    <row r="47" spans="1:61" ht="12.75">
      <c r="A47" s="95"/>
      <c r="B47" s="95"/>
      <c r="C47" s="112"/>
      <c r="D47" s="112"/>
      <c r="E47" s="113"/>
      <c r="F47" s="113"/>
      <c r="G47" s="34"/>
      <c r="H47" s="34"/>
      <c r="I47" s="113"/>
      <c r="J47" s="113"/>
      <c r="K47" s="34"/>
      <c r="L47" s="34"/>
      <c r="M47" s="113"/>
      <c r="N47" s="113"/>
      <c r="O47" s="34"/>
      <c r="P47" s="34"/>
      <c r="Q47" s="113"/>
      <c r="R47" s="113"/>
      <c r="S47" s="34"/>
      <c r="T47" s="34"/>
      <c r="U47" s="113"/>
      <c r="V47" s="113"/>
      <c r="W47" s="34"/>
      <c r="X47" s="34"/>
      <c r="Y47" s="113"/>
      <c r="Z47" s="113"/>
      <c r="AA47" s="34"/>
      <c r="AB47" s="34"/>
      <c r="AC47" s="113"/>
      <c r="AD47" s="113"/>
      <c r="AE47" s="34"/>
      <c r="AF47" s="34"/>
      <c r="AG47" s="113"/>
      <c r="AH47" s="113"/>
      <c r="AI47" s="34"/>
      <c r="AJ47" s="34"/>
      <c r="AK47" s="113"/>
      <c r="AL47" s="113"/>
      <c r="AM47" s="34"/>
      <c r="AN47" s="34"/>
      <c r="AO47" s="113"/>
      <c r="AP47" s="34"/>
      <c r="AQ47" s="113"/>
      <c r="AR47" s="34"/>
      <c r="AS47" s="113"/>
      <c r="AT47" s="34"/>
      <c r="AU47" s="113"/>
      <c r="AV47" s="34"/>
      <c r="AW47" s="113"/>
      <c r="AX47" s="34"/>
      <c r="AY47" s="113"/>
      <c r="AZ47" s="34"/>
      <c r="BA47" s="113"/>
      <c r="BB47" s="34"/>
      <c r="BC47" s="113"/>
      <c r="BD47" s="34"/>
      <c r="BE47" s="113"/>
      <c r="BF47" s="34"/>
      <c r="BG47" s="113"/>
      <c r="BH47" s="34"/>
      <c r="BI47" s="113"/>
    </row>
    <row r="48" spans="1:61" ht="12.75">
      <c r="A48" s="95"/>
      <c r="B48" s="95"/>
      <c r="C48" s="112"/>
      <c r="D48" s="112"/>
      <c r="E48" s="113"/>
      <c r="F48" s="113"/>
      <c r="G48" s="34"/>
      <c r="H48" s="34"/>
      <c r="I48" s="113"/>
      <c r="J48" s="113"/>
      <c r="K48" s="34"/>
      <c r="L48" s="34"/>
      <c r="M48" s="113"/>
      <c r="N48" s="113"/>
      <c r="O48" s="34"/>
      <c r="P48" s="34"/>
      <c r="Q48" s="113"/>
      <c r="R48" s="113"/>
      <c r="S48" s="34"/>
      <c r="T48" s="34"/>
      <c r="U48" s="113"/>
      <c r="V48" s="113"/>
      <c r="W48" s="34"/>
      <c r="X48" s="34"/>
      <c r="Y48" s="113"/>
      <c r="Z48" s="113"/>
      <c r="AA48" s="34"/>
      <c r="AB48" s="34"/>
      <c r="AC48" s="113"/>
      <c r="AD48" s="113"/>
      <c r="AE48" s="34"/>
      <c r="AF48" s="34"/>
      <c r="AG48" s="113"/>
      <c r="AH48" s="113"/>
      <c r="AI48" s="34"/>
      <c r="AJ48" s="34"/>
      <c r="AK48" s="113"/>
      <c r="AL48" s="113"/>
      <c r="AM48" s="34"/>
      <c r="AN48" s="34"/>
      <c r="AO48" s="113"/>
      <c r="AP48" s="34"/>
      <c r="AQ48" s="113"/>
      <c r="AR48" s="34"/>
      <c r="AS48" s="113"/>
      <c r="AT48" s="34"/>
      <c r="AU48" s="113"/>
      <c r="AV48" s="34"/>
      <c r="AW48" s="113"/>
      <c r="AX48" s="34"/>
      <c r="AY48" s="113"/>
      <c r="AZ48" s="34"/>
      <c r="BA48" s="113"/>
      <c r="BB48" s="34"/>
      <c r="BC48" s="113"/>
      <c r="BD48" s="34"/>
      <c r="BE48" s="113"/>
      <c r="BF48" s="34"/>
      <c r="BG48" s="113"/>
      <c r="BH48" s="34"/>
      <c r="BI48" s="113"/>
    </row>
    <row r="49" spans="1:61" ht="12.75">
      <c r="A49" s="95"/>
      <c r="B49" s="95"/>
      <c r="C49" s="112"/>
      <c r="D49" s="112"/>
      <c r="E49" s="113"/>
      <c r="F49" s="113"/>
      <c r="G49" s="34"/>
      <c r="H49" s="34"/>
      <c r="I49" s="113"/>
      <c r="J49" s="113"/>
      <c r="K49" s="34"/>
      <c r="L49" s="34"/>
      <c r="M49" s="113"/>
      <c r="N49" s="113"/>
      <c r="O49" s="34"/>
      <c r="P49" s="34"/>
      <c r="Q49" s="113"/>
      <c r="R49" s="113"/>
      <c r="S49" s="34"/>
      <c r="T49" s="34"/>
      <c r="U49" s="113"/>
      <c r="V49" s="113"/>
      <c r="W49" s="34"/>
      <c r="X49" s="34"/>
      <c r="Y49" s="113"/>
      <c r="Z49" s="113"/>
      <c r="AA49" s="34"/>
      <c r="AB49" s="34"/>
      <c r="AC49" s="113"/>
      <c r="AD49" s="113"/>
      <c r="AE49" s="34"/>
      <c r="AF49" s="34"/>
      <c r="AG49" s="113"/>
      <c r="AH49" s="113"/>
      <c r="AI49" s="34"/>
      <c r="AJ49" s="34"/>
      <c r="AK49" s="113"/>
      <c r="AL49" s="113"/>
      <c r="AM49" s="34"/>
      <c r="AN49" s="34"/>
      <c r="AO49" s="113"/>
      <c r="AP49" s="34"/>
      <c r="AQ49" s="113"/>
      <c r="AR49" s="34"/>
      <c r="AS49" s="113"/>
      <c r="AT49" s="34"/>
      <c r="AU49" s="113"/>
      <c r="AV49" s="34"/>
      <c r="AW49" s="113"/>
      <c r="AX49" s="34"/>
      <c r="AY49" s="113"/>
      <c r="AZ49" s="34"/>
      <c r="BA49" s="113"/>
      <c r="BB49" s="34"/>
      <c r="BC49" s="113"/>
      <c r="BD49" s="34"/>
      <c r="BE49" s="113"/>
      <c r="BF49" s="34"/>
      <c r="BG49" s="113"/>
      <c r="BH49" s="34"/>
      <c r="BI49" s="113"/>
    </row>
    <row r="50" spans="1:61" ht="12.75">
      <c r="A50" s="95"/>
      <c r="B50" s="95"/>
      <c r="C50" s="112"/>
      <c r="D50" s="112"/>
      <c r="E50" s="113"/>
      <c r="F50" s="113"/>
      <c r="G50" s="34"/>
      <c r="H50" s="34"/>
      <c r="I50" s="113"/>
      <c r="J50" s="113"/>
      <c r="K50" s="34"/>
      <c r="L50" s="34"/>
      <c r="M50" s="113"/>
      <c r="N50" s="113"/>
      <c r="O50" s="34"/>
      <c r="P50" s="34"/>
      <c r="Q50" s="113"/>
      <c r="R50" s="113"/>
      <c r="S50" s="34"/>
      <c r="T50" s="34"/>
      <c r="U50" s="113"/>
      <c r="V50" s="113"/>
      <c r="W50" s="34"/>
      <c r="X50" s="34"/>
      <c r="Y50" s="113"/>
      <c r="Z50" s="113"/>
      <c r="AA50" s="34"/>
      <c r="AB50" s="34"/>
      <c r="AC50" s="113"/>
      <c r="AD50" s="113"/>
      <c r="AE50" s="34"/>
      <c r="AF50" s="34"/>
      <c r="AG50" s="113"/>
      <c r="AH50" s="113"/>
      <c r="AI50" s="34"/>
      <c r="AJ50" s="34"/>
      <c r="AK50" s="113"/>
      <c r="AL50" s="113"/>
      <c r="AM50" s="34"/>
      <c r="AN50" s="34"/>
      <c r="AO50" s="113"/>
      <c r="AP50" s="34"/>
      <c r="AQ50" s="113"/>
      <c r="AR50" s="34"/>
      <c r="AS50" s="113"/>
      <c r="AT50" s="34"/>
      <c r="AU50" s="113"/>
      <c r="AV50" s="34"/>
      <c r="AW50" s="113"/>
      <c r="AX50" s="34"/>
      <c r="AY50" s="113"/>
      <c r="AZ50" s="34"/>
      <c r="BA50" s="113"/>
      <c r="BB50" s="34"/>
      <c r="BC50" s="113"/>
      <c r="BD50" s="34"/>
      <c r="BE50" s="113"/>
      <c r="BF50" s="34"/>
      <c r="BG50" s="113"/>
      <c r="BH50" s="34"/>
      <c r="BI50" s="113"/>
    </row>
    <row r="51" spans="1:61" ht="12.75">
      <c r="A51" s="95"/>
      <c r="B51" s="95"/>
      <c r="C51" s="112"/>
      <c r="D51" s="112"/>
      <c r="E51" s="113"/>
      <c r="F51" s="113"/>
      <c r="G51" s="34"/>
      <c r="H51" s="34"/>
      <c r="I51" s="113"/>
      <c r="J51" s="113"/>
      <c r="K51" s="34"/>
      <c r="L51" s="34"/>
      <c r="M51" s="113"/>
      <c r="N51" s="113"/>
      <c r="O51" s="34"/>
      <c r="P51" s="34"/>
      <c r="Q51" s="113"/>
      <c r="R51" s="113"/>
      <c r="S51" s="34"/>
      <c r="T51" s="34"/>
      <c r="U51" s="113"/>
      <c r="V51" s="113"/>
      <c r="W51" s="34"/>
      <c r="X51" s="34"/>
      <c r="Y51" s="113"/>
      <c r="Z51" s="113"/>
      <c r="AA51" s="34"/>
      <c r="AB51" s="34"/>
      <c r="AC51" s="113"/>
      <c r="AD51" s="113"/>
      <c r="AE51" s="34"/>
      <c r="AF51" s="34"/>
      <c r="AG51" s="113"/>
      <c r="AH51" s="113"/>
      <c r="AI51" s="34"/>
      <c r="AJ51" s="34"/>
      <c r="AK51" s="113"/>
      <c r="AL51" s="113"/>
      <c r="AM51" s="34"/>
      <c r="AN51" s="34"/>
      <c r="AO51" s="113"/>
      <c r="AP51" s="34"/>
      <c r="AQ51" s="113"/>
      <c r="AR51" s="34"/>
      <c r="AS51" s="113"/>
      <c r="AT51" s="34"/>
      <c r="AU51" s="113"/>
      <c r="AV51" s="34"/>
      <c r="AW51" s="113"/>
      <c r="AX51" s="34"/>
      <c r="AY51" s="113"/>
      <c r="AZ51" s="34"/>
      <c r="BA51" s="113"/>
      <c r="BB51" s="34"/>
      <c r="BC51" s="113"/>
      <c r="BD51" s="34"/>
      <c r="BE51" s="113"/>
      <c r="BF51" s="34"/>
      <c r="BG51" s="113"/>
      <c r="BH51" s="34"/>
      <c r="BI51" s="113"/>
    </row>
    <row r="52" spans="1:61" ht="12.75">
      <c r="A52" s="95"/>
      <c r="B52" s="95"/>
      <c r="C52" s="112"/>
      <c r="D52" s="112"/>
      <c r="E52" s="113"/>
      <c r="F52" s="113"/>
      <c r="G52" s="34"/>
      <c r="H52" s="34"/>
      <c r="I52" s="113"/>
      <c r="J52" s="113"/>
      <c r="K52" s="34"/>
      <c r="L52" s="34"/>
      <c r="M52" s="113"/>
      <c r="N52" s="113"/>
      <c r="O52" s="34"/>
      <c r="P52" s="34"/>
      <c r="Q52" s="113"/>
      <c r="R52" s="113"/>
      <c r="S52" s="34"/>
      <c r="T52" s="34"/>
      <c r="U52" s="113"/>
      <c r="V52" s="113"/>
      <c r="W52" s="34"/>
      <c r="X52" s="34"/>
      <c r="Y52" s="113"/>
      <c r="Z52" s="113"/>
      <c r="AA52" s="34"/>
      <c r="AB52" s="34"/>
      <c r="AC52" s="113"/>
      <c r="AD52" s="113"/>
      <c r="AE52" s="34"/>
      <c r="AF52" s="34"/>
      <c r="AG52" s="113"/>
      <c r="AH52" s="113"/>
      <c r="AI52" s="34"/>
      <c r="AJ52" s="34"/>
      <c r="AK52" s="113"/>
      <c r="AL52" s="113"/>
      <c r="AM52" s="34"/>
      <c r="AN52" s="34"/>
      <c r="AO52" s="113"/>
      <c r="AP52" s="34"/>
      <c r="AQ52" s="113"/>
      <c r="AR52" s="34"/>
      <c r="AS52" s="113"/>
      <c r="AT52" s="34"/>
      <c r="AU52" s="113"/>
      <c r="AV52" s="34"/>
      <c r="AW52" s="113"/>
      <c r="AX52" s="34"/>
      <c r="AY52" s="113"/>
      <c r="AZ52" s="34"/>
      <c r="BA52" s="113"/>
      <c r="BB52" s="34"/>
      <c r="BC52" s="113"/>
      <c r="BD52" s="34"/>
      <c r="BE52" s="113"/>
      <c r="BF52" s="34"/>
      <c r="BG52" s="113"/>
      <c r="BH52" s="34"/>
      <c r="BI52" s="113"/>
    </row>
    <row r="53" spans="1:61" ht="12.75">
      <c r="A53" s="95"/>
      <c r="B53" s="95"/>
      <c r="C53" s="112"/>
      <c r="D53" s="112"/>
      <c r="E53" s="113"/>
      <c r="F53" s="113"/>
      <c r="G53" s="34"/>
      <c r="H53" s="34"/>
      <c r="I53" s="113"/>
      <c r="J53" s="113"/>
      <c r="K53" s="34"/>
      <c r="L53" s="34"/>
      <c r="M53" s="113"/>
      <c r="N53" s="113"/>
      <c r="O53" s="34"/>
      <c r="P53" s="34"/>
      <c r="Q53" s="113"/>
      <c r="R53" s="113"/>
      <c r="S53" s="34"/>
      <c r="T53" s="34"/>
      <c r="U53" s="113"/>
      <c r="V53" s="113"/>
      <c r="W53" s="34"/>
      <c r="X53" s="34"/>
      <c r="Y53" s="113"/>
      <c r="Z53" s="113"/>
      <c r="AA53" s="34"/>
      <c r="AB53" s="34"/>
      <c r="AC53" s="113"/>
      <c r="AD53" s="113"/>
      <c r="AE53" s="34"/>
      <c r="AF53" s="34"/>
      <c r="AG53" s="113"/>
      <c r="AH53" s="113"/>
      <c r="AI53" s="34"/>
      <c r="AJ53" s="34"/>
      <c r="AK53" s="113"/>
      <c r="AL53" s="113"/>
      <c r="AM53" s="34"/>
      <c r="AN53" s="34"/>
      <c r="AO53" s="113"/>
      <c r="AP53" s="34"/>
      <c r="AQ53" s="113"/>
      <c r="AR53" s="34"/>
      <c r="AS53" s="113"/>
      <c r="AT53" s="34"/>
      <c r="AU53" s="113"/>
      <c r="AV53" s="34"/>
      <c r="AW53" s="113"/>
      <c r="AX53" s="34"/>
      <c r="AY53" s="113"/>
      <c r="AZ53" s="34"/>
      <c r="BA53" s="113"/>
      <c r="BB53" s="34"/>
      <c r="BC53" s="113"/>
      <c r="BD53" s="34"/>
      <c r="BE53" s="113"/>
      <c r="BF53" s="34"/>
      <c r="BG53" s="113"/>
      <c r="BH53" s="34"/>
      <c r="BI53" s="113"/>
    </row>
    <row r="54" spans="1:61" ht="12.75">
      <c r="A54" s="95"/>
      <c r="B54" s="95"/>
      <c r="C54" s="112"/>
      <c r="D54" s="112"/>
      <c r="E54" s="113"/>
      <c r="F54" s="113"/>
      <c r="G54" s="34"/>
      <c r="H54" s="34"/>
      <c r="I54" s="113"/>
      <c r="J54" s="113"/>
      <c r="K54" s="34"/>
      <c r="L54" s="34"/>
      <c r="M54" s="113"/>
      <c r="N54" s="113"/>
      <c r="O54" s="34"/>
      <c r="P54" s="34"/>
      <c r="Q54" s="113"/>
      <c r="R54" s="113"/>
      <c r="S54" s="34"/>
      <c r="T54" s="34"/>
      <c r="U54" s="113"/>
      <c r="V54" s="113"/>
      <c r="W54" s="34"/>
      <c r="X54" s="34"/>
      <c r="Y54" s="113"/>
      <c r="Z54" s="113"/>
      <c r="AA54" s="34"/>
      <c r="AB54" s="34"/>
      <c r="AC54" s="113"/>
      <c r="AD54" s="113"/>
      <c r="AE54" s="34"/>
      <c r="AF54" s="34"/>
      <c r="AG54" s="113"/>
      <c r="AH54" s="113"/>
      <c r="AI54" s="34"/>
      <c r="AJ54" s="34"/>
      <c r="AK54" s="113"/>
      <c r="AL54" s="113"/>
      <c r="AM54" s="34"/>
      <c r="AN54" s="34"/>
      <c r="AO54" s="113"/>
      <c r="AP54" s="34"/>
      <c r="AQ54" s="113"/>
      <c r="AR54" s="34"/>
      <c r="AS54" s="113"/>
      <c r="AT54" s="34"/>
      <c r="AU54" s="113"/>
      <c r="AV54" s="34"/>
      <c r="AW54" s="113"/>
      <c r="AX54" s="34"/>
      <c r="AY54" s="113"/>
      <c r="AZ54" s="34"/>
      <c r="BA54" s="113"/>
      <c r="BB54" s="34"/>
      <c r="BC54" s="113"/>
      <c r="BD54" s="34"/>
      <c r="BE54" s="113"/>
      <c r="BF54" s="34"/>
      <c r="BG54" s="113"/>
      <c r="BH54" s="34"/>
      <c r="BI54" s="113"/>
    </row>
    <row r="55" spans="1:61" ht="12.75">
      <c r="A55" s="95"/>
      <c r="B55" s="95"/>
      <c r="C55" s="112"/>
      <c r="D55" s="112"/>
      <c r="E55" s="113"/>
      <c r="F55" s="113"/>
      <c r="G55" s="34"/>
      <c r="H55" s="34"/>
      <c r="I55" s="113"/>
      <c r="J55" s="113"/>
      <c r="K55" s="34"/>
      <c r="L55" s="34"/>
      <c r="M55" s="113"/>
      <c r="N55" s="113"/>
      <c r="O55" s="34"/>
      <c r="P55" s="34"/>
      <c r="Q55" s="113"/>
      <c r="R55" s="113"/>
      <c r="S55" s="34"/>
      <c r="T55" s="34"/>
      <c r="U55" s="113"/>
      <c r="V55" s="113"/>
      <c r="W55" s="34"/>
      <c r="X55" s="34"/>
      <c r="Y55" s="113"/>
      <c r="Z55" s="113"/>
      <c r="AA55" s="34"/>
      <c r="AB55" s="34"/>
      <c r="AC55" s="113"/>
      <c r="AD55" s="113"/>
      <c r="AE55" s="34"/>
      <c r="AF55" s="34"/>
      <c r="AG55" s="113"/>
      <c r="AH55" s="113"/>
      <c r="AI55" s="34"/>
      <c r="AJ55" s="34"/>
      <c r="AK55" s="113"/>
      <c r="AL55" s="113"/>
      <c r="AM55" s="34"/>
      <c r="AN55" s="34"/>
      <c r="AO55" s="113"/>
      <c r="AP55" s="34"/>
      <c r="AQ55" s="113"/>
      <c r="AR55" s="34"/>
      <c r="AS55" s="113"/>
      <c r="AT55" s="34"/>
      <c r="AU55" s="113"/>
      <c r="AV55" s="34"/>
      <c r="AW55" s="113"/>
      <c r="AX55" s="34"/>
      <c r="AY55" s="113"/>
      <c r="AZ55" s="34"/>
      <c r="BA55" s="113"/>
      <c r="BB55" s="34"/>
      <c r="BC55" s="113"/>
      <c r="BD55" s="34"/>
      <c r="BE55" s="113"/>
      <c r="BF55" s="34"/>
      <c r="BG55" s="113"/>
      <c r="BH55" s="34"/>
      <c r="BI55" s="113"/>
    </row>
    <row r="56" spans="1:61" ht="12.75">
      <c r="A56" s="95"/>
      <c r="B56" s="95"/>
      <c r="C56" s="112"/>
      <c r="D56" s="112"/>
      <c r="E56" s="113"/>
      <c r="F56" s="113"/>
      <c r="G56" s="34"/>
      <c r="H56" s="34"/>
      <c r="I56" s="113"/>
      <c r="J56" s="113"/>
      <c r="K56" s="34"/>
      <c r="L56" s="34"/>
      <c r="M56" s="113"/>
      <c r="N56" s="113"/>
      <c r="O56" s="34"/>
      <c r="P56" s="34"/>
      <c r="Q56" s="113"/>
      <c r="R56" s="113"/>
      <c r="S56" s="34"/>
      <c r="T56" s="34"/>
      <c r="U56" s="113"/>
      <c r="V56" s="113"/>
      <c r="W56" s="34"/>
      <c r="X56" s="34"/>
      <c r="Y56" s="113"/>
      <c r="Z56" s="113"/>
      <c r="AA56" s="34"/>
      <c r="AB56" s="34"/>
      <c r="AC56" s="113"/>
      <c r="AD56" s="113"/>
      <c r="AE56" s="34"/>
      <c r="AF56" s="34"/>
      <c r="AG56" s="113"/>
      <c r="AH56" s="113"/>
      <c r="AI56" s="34"/>
      <c r="AJ56" s="34"/>
      <c r="AK56" s="113"/>
      <c r="AL56" s="113"/>
      <c r="AM56" s="34"/>
      <c r="AN56" s="34"/>
      <c r="AO56" s="113"/>
      <c r="AP56" s="34"/>
      <c r="AQ56" s="113"/>
      <c r="AR56" s="34"/>
      <c r="AS56" s="113"/>
      <c r="AT56" s="34"/>
      <c r="AU56" s="113"/>
      <c r="AV56" s="34"/>
      <c r="AW56" s="113"/>
      <c r="AX56" s="34"/>
      <c r="AY56" s="113"/>
      <c r="AZ56" s="34"/>
      <c r="BA56" s="113"/>
      <c r="BB56" s="34"/>
      <c r="BC56" s="113"/>
      <c r="BD56" s="34"/>
      <c r="BE56" s="113"/>
      <c r="BF56" s="34"/>
      <c r="BG56" s="113"/>
      <c r="BH56" s="34"/>
      <c r="BI56" s="113"/>
    </row>
    <row r="57" spans="1:61" ht="12.75">
      <c r="A57" s="95"/>
      <c r="B57" s="95"/>
      <c r="C57" s="112"/>
      <c r="D57" s="112"/>
      <c r="E57" s="113"/>
      <c r="F57" s="113"/>
      <c r="G57" s="34"/>
      <c r="H57" s="34"/>
      <c r="I57" s="113"/>
      <c r="J57" s="113"/>
      <c r="K57" s="34"/>
      <c r="L57" s="34"/>
      <c r="M57" s="113"/>
      <c r="N57" s="113"/>
      <c r="O57" s="34"/>
      <c r="P57" s="34"/>
      <c r="Q57" s="113"/>
      <c r="R57" s="113"/>
      <c r="S57" s="34"/>
      <c r="T57" s="34"/>
      <c r="U57" s="113"/>
      <c r="V57" s="113"/>
      <c r="W57" s="34"/>
      <c r="X57" s="34"/>
      <c r="Y57" s="113"/>
      <c r="Z57" s="113"/>
      <c r="AA57" s="34"/>
      <c r="AB57" s="34"/>
      <c r="AC57" s="113"/>
      <c r="AD57" s="113"/>
      <c r="AE57" s="34"/>
      <c r="AF57" s="34"/>
      <c r="AG57" s="113"/>
      <c r="AH57" s="113"/>
      <c r="AI57" s="34"/>
      <c r="AJ57" s="34"/>
      <c r="AK57" s="113"/>
      <c r="AL57" s="113"/>
      <c r="AM57" s="34"/>
      <c r="AN57" s="34"/>
      <c r="AO57" s="113"/>
      <c r="AP57" s="34"/>
      <c r="AQ57" s="113"/>
      <c r="AR57" s="34"/>
      <c r="AS57" s="113"/>
      <c r="AT57" s="34"/>
      <c r="AU57" s="113"/>
      <c r="AV57" s="34"/>
      <c r="AW57" s="113"/>
      <c r="AX57" s="34"/>
      <c r="AY57" s="113"/>
      <c r="AZ57" s="34"/>
      <c r="BA57" s="113"/>
      <c r="BB57" s="34"/>
      <c r="BC57" s="113"/>
      <c r="BD57" s="34"/>
      <c r="BE57" s="113"/>
      <c r="BF57" s="34"/>
      <c r="BG57" s="113"/>
      <c r="BH57" s="34"/>
      <c r="BI57" s="113"/>
    </row>
    <row r="58" spans="1:61" ht="12.75">
      <c r="A58" s="95"/>
      <c r="B58" s="95"/>
      <c r="C58" s="112"/>
      <c r="D58" s="112"/>
      <c r="E58" s="113"/>
      <c r="F58" s="113"/>
      <c r="G58" s="34"/>
      <c r="H58" s="34"/>
      <c r="I58" s="113"/>
      <c r="J58" s="113"/>
      <c r="K58" s="34"/>
      <c r="L58" s="34"/>
      <c r="M58" s="113"/>
      <c r="N58" s="113"/>
      <c r="O58" s="34"/>
      <c r="P58" s="34"/>
      <c r="Q58" s="113"/>
      <c r="R58" s="113"/>
      <c r="S58" s="34"/>
      <c r="T58" s="34"/>
      <c r="U58" s="113"/>
      <c r="V58" s="113"/>
      <c r="W58" s="34"/>
      <c r="X58" s="34"/>
      <c r="Y58" s="113"/>
      <c r="Z58" s="113"/>
      <c r="AA58" s="34"/>
      <c r="AB58" s="34"/>
      <c r="AC58" s="113"/>
      <c r="AD58" s="113"/>
      <c r="AE58" s="34"/>
      <c r="AF58" s="34"/>
      <c r="AG58" s="113"/>
      <c r="AH58" s="113"/>
      <c r="AI58" s="34"/>
      <c r="AJ58" s="34"/>
      <c r="AK58" s="113"/>
      <c r="AL58" s="113"/>
      <c r="AM58" s="34"/>
      <c r="AN58" s="34"/>
      <c r="AO58" s="113"/>
      <c r="AP58" s="34"/>
      <c r="AQ58" s="113"/>
      <c r="AR58" s="34"/>
      <c r="AS58" s="113"/>
      <c r="AT58" s="34"/>
      <c r="AU58" s="113"/>
      <c r="AV58" s="34"/>
      <c r="AW58" s="113"/>
      <c r="AX58" s="34"/>
      <c r="AY58" s="113"/>
      <c r="AZ58" s="34"/>
      <c r="BA58" s="113"/>
      <c r="BB58" s="34"/>
      <c r="BC58" s="113"/>
      <c r="BD58" s="34"/>
      <c r="BE58" s="113"/>
      <c r="BF58" s="34"/>
      <c r="BG58" s="113"/>
      <c r="BH58" s="34"/>
      <c r="BI58" s="113"/>
    </row>
    <row r="59" spans="1:61" ht="12.75">
      <c r="A59" s="95"/>
      <c r="B59" s="95"/>
      <c r="C59" s="112"/>
      <c r="D59" s="112"/>
      <c r="E59" s="113"/>
      <c r="F59" s="113"/>
      <c r="G59" s="34"/>
      <c r="H59" s="34"/>
      <c r="I59" s="113"/>
      <c r="J59" s="113"/>
      <c r="K59" s="34"/>
      <c r="L59" s="34"/>
      <c r="M59" s="113"/>
      <c r="N59" s="113"/>
      <c r="O59" s="34"/>
      <c r="P59" s="34"/>
      <c r="Q59" s="113"/>
      <c r="R59" s="113"/>
      <c r="S59" s="34"/>
      <c r="T59" s="34"/>
      <c r="U59" s="113"/>
      <c r="V59" s="113"/>
      <c r="W59" s="34"/>
      <c r="X59" s="34"/>
      <c r="Y59" s="113"/>
      <c r="Z59" s="113"/>
      <c r="AA59" s="34"/>
      <c r="AB59" s="34"/>
      <c r="AC59" s="113"/>
      <c r="AD59" s="113"/>
      <c r="AE59" s="34"/>
      <c r="AF59" s="34"/>
      <c r="AG59" s="113"/>
      <c r="AH59" s="113"/>
      <c r="AI59" s="34"/>
      <c r="AJ59" s="34"/>
      <c r="AK59" s="113"/>
      <c r="AL59" s="113"/>
      <c r="AM59" s="34"/>
      <c r="AN59" s="34"/>
      <c r="AO59" s="113"/>
      <c r="AP59" s="34"/>
      <c r="AQ59" s="113"/>
      <c r="AR59" s="34"/>
      <c r="AS59" s="113"/>
      <c r="AT59" s="34"/>
      <c r="AU59" s="113"/>
      <c r="AV59" s="34"/>
      <c r="AW59" s="113"/>
      <c r="AX59" s="34"/>
      <c r="AY59" s="113"/>
      <c r="AZ59" s="34"/>
      <c r="BA59" s="113"/>
      <c r="BB59" s="34"/>
      <c r="BC59" s="113"/>
      <c r="BD59" s="34"/>
      <c r="BE59" s="113"/>
      <c r="BF59" s="34"/>
      <c r="BG59" s="113"/>
      <c r="BH59" s="34"/>
      <c r="BI59" s="113"/>
    </row>
    <row r="60" spans="1:61" ht="12.75">
      <c r="A60" s="95"/>
      <c r="B60" s="95"/>
      <c r="C60" s="112"/>
      <c r="D60" s="112"/>
      <c r="E60" s="113"/>
      <c r="F60" s="113"/>
      <c r="G60" s="34"/>
      <c r="H60" s="34"/>
      <c r="I60" s="113"/>
      <c r="J60" s="113"/>
      <c r="K60" s="34"/>
      <c r="L60" s="34"/>
      <c r="M60" s="113"/>
      <c r="N60" s="113"/>
      <c r="O60" s="34"/>
      <c r="P60" s="34"/>
      <c r="Q60" s="113"/>
      <c r="R60" s="113"/>
      <c r="S60" s="34"/>
      <c r="T60" s="34"/>
      <c r="U60" s="113"/>
      <c r="V60" s="113"/>
      <c r="W60" s="34"/>
      <c r="X60" s="34"/>
      <c r="Y60" s="113"/>
      <c r="Z60" s="113"/>
      <c r="AA60" s="34"/>
      <c r="AB60" s="34"/>
      <c r="AC60" s="113"/>
      <c r="AD60" s="113"/>
      <c r="AE60" s="34"/>
      <c r="AF60" s="34"/>
      <c r="AG60" s="113"/>
      <c r="AH60" s="113"/>
      <c r="AI60" s="34"/>
      <c r="AJ60" s="34"/>
      <c r="AK60" s="113"/>
      <c r="AL60" s="113"/>
      <c r="AM60" s="34"/>
      <c r="AN60" s="34"/>
      <c r="AO60" s="113"/>
      <c r="AP60" s="34"/>
      <c r="AQ60" s="113"/>
      <c r="AR60" s="34"/>
      <c r="AS60" s="113"/>
      <c r="AT60" s="34"/>
      <c r="AU60" s="113"/>
      <c r="AV60" s="34"/>
      <c r="AW60" s="113"/>
      <c r="AX60" s="34"/>
      <c r="AY60" s="113"/>
      <c r="AZ60" s="34"/>
      <c r="BA60" s="113"/>
      <c r="BB60" s="34"/>
      <c r="BC60" s="113"/>
      <c r="BD60" s="34"/>
      <c r="BE60" s="113"/>
      <c r="BF60" s="34"/>
      <c r="BG60" s="113"/>
      <c r="BH60" s="34"/>
      <c r="BI60" s="113"/>
    </row>
    <row r="61" spans="1:61" ht="12.75">
      <c r="A61" s="95"/>
      <c r="B61" s="95"/>
      <c r="C61" s="112"/>
      <c r="D61" s="112"/>
      <c r="E61" s="113"/>
      <c r="F61" s="113"/>
      <c r="G61" s="34"/>
      <c r="H61" s="34"/>
      <c r="I61" s="113"/>
      <c r="J61" s="113"/>
      <c r="K61" s="34"/>
      <c r="L61" s="34"/>
      <c r="M61" s="113"/>
      <c r="N61" s="113"/>
      <c r="O61" s="34"/>
      <c r="P61" s="34"/>
      <c r="Q61" s="113"/>
      <c r="R61" s="113"/>
      <c r="S61" s="34"/>
      <c r="T61" s="34"/>
      <c r="U61" s="113"/>
      <c r="V61" s="113"/>
      <c r="W61" s="34"/>
      <c r="X61" s="34"/>
      <c r="Y61" s="113"/>
      <c r="Z61" s="113"/>
      <c r="AA61" s="34"/>
      <c r="AB61" s="34"/>
      <c r="AC61" s="113"/>
      <c r="AD61" s="113"/>
      <c r="AE61" s="34"/>
      <c r="AF61" s="34"/>
      <c r="AG61" s="113"/>
      <c r="AH61" s="113"/>
      <c r="AI61" s="34"/>
      <c r="AJ61" s="34"/>
      <c r="AK61" s="113"/>
      <c r="AL61" s="113"/>
      <c r="AM61" s="34"/>
      <c r="AN61" s="34"/>
      <c r="AO61" s="113"/>
      <c r="AP61" s="34"/>
      <c r="AQ61" s="113"/>
      <c r="AR61" s="34"/>
      <c r="AS61" s="113"/>
      <c r="AT61" s="34"/>
      <c r="AU61" s="113"/>
      <c r="AV61" s="34"/>
      <c r="AW61" s="113"/>
      <c r="AX61" s="34"/>
      <c r="AY61" s="113"/>
      <c r="AZ61" s="34"/>
      <c r="BA61" s="113"/>
      <c r="BB61" s="34"/>
      <c r="BC61" s="113"/>
      <c r="BD61" s="34"/>
      <c r="BE61" s="113"/>
      <c r="BF61" s="34"/>
      <c r="BG61" s="113"/>
      <c r="BH61" s="34"/>
      <c r="BI61" s="113"/>
    </row>
    <row r="62" spans="1:61" ht="12.75">
      <c r="A62" s="95"/>
      <c r="B62" s="95"/>
      <c r="C62" s="112"/>
      <c r="D62" s="112"/>
      <c r="E62" s="113"/>
      <c r="F62" s="113"/>
      <c r="G62" s="34"/>
      <c r="H62" s="34"/>
      <c r="I62" s="113"/>
      <c r="J62" s="113"/>
      <c r="K62" s="34"/>
      <c r="L62" s="34"/>
      <c r="M62" s="113"/>
      <c r="N62" s="113"/>
      <c r="O62" s="34"/>
      <c r="P62" s="34"/>
      <c r="Q62" s="113"/>
      <c r="R62" s="113"/>
      <c r="S62" s="34"/>
      <c r="T62" s="34"/>
      <c r="U62" s="113"/>
      <c r="V62" s="113"/>
      <c r="W62" s="34"/>
      <c r="X62" s="34"/>
      <c r="Y62" s="113"/>
      <c r="Z62" s="113"/>
      <c r="AA62" s="34"/>
      <c r="AB62" s="34"/>
      <c r="AC62" s="113"/>
      <c r="AD62" s="113"/>
      <c r="AE62" s="34"/>
      <c r="AF62" s="34"/>
      <c r="AG62" s="113"/>
      <c r="AH62" s="113"/>
      <c r="AI62" s="34"/>
      <c r="AJ62" s="34"/>
      <c r="AK62" s="113"/>
      <c r="AL62" s="113"/>
      <c r="AM62" s="34"/>
      <c r="AN62" s="34"/>
      <c r="AO62" s="113"/>
      <c r="AP62" s="34"/>
      <c r="AQ62" s="113"/>
      <c r="AR62" s="34"/>
      <c r="AS62" s="113"/>
      <c r="AT62" s="34"/>
      <c r="AU62" s="113"/>
      <c r="AV62" s="34"/>
      <c r="AW62" s="113"/>
      <c r="AX62" s="34"/>
      <c r="AY62" s="113"/>
      <c r="AZ62" s="34"/>
      <c r="BA62" s="113"/>
      <c r="BB62" s="34"/>
      <c r="BC62" s="113"/>
      <c r="BD62" s="34"/>
      <c r="BE62" s="113"/>
      <c r="BF62" s="34"/>
      <c r="BG62" s="113"/>
      <c r="BH62" s="34"/>
      <c r="BI62" s="113"/>
    </row>
    <row r="63" spans="1:61" ht="12.75">
      <c r="A63" s="95"/>
      <c r="B63" s="95"/>
      <c r="C63" s="112"/>
      <c r="D63" s="112"/>
      <c r="E63" s="113"/>
      <c r="F63" s="113"/>
      <c r="G63" s="34"/>
      <c r="H63" s="34"/>
      <c r="I63" s="113"/>
      <c r="J63" s="113"/>
      <c r="K63" s="34"/>
      <c r="L63" s="34"/>
      <c r="M63" s="113"/>
      <c r="N63" s="113"/>
      <c r="O63" s="34"/>
      <c r="P63" s="34"/>
      <c r="Q63" s="113"/>
      <c r="R63" s="113"/>
      <c r="S63" s="34"/>
      <c r="T63" s="34"/>
      <c r="U63" s="113"/>
      <c r="V63" s="113"/>
      <c r="W63" s="34"/>
      <c r="X63" s="34"/>
      <c r="Y63" s="113"/>
      <c r="Z63" s="113"/>
      <c r="AA63" s="34"/>
      <c r="AB63" s="34"/>
      <c r="AC63" s="113"/>
      <c r="AD63" s="113"/>
      <c r="AE63" s="34"/>
      <c r="AF63" s="34"/>
      <c r="AG63" s="113"/>
      <c r="AH63" s="113"/>
      <c r="AI63" s="34"/>
      <c r="AJ63" s="34"/>
      <c r="AK63" s="113"/>
      <c r="AL63" s="113"/>
      <c r="AM63" s="34"/>
      <c r="AN63" s="34"/>
      <c r="AO63" s="113"/>
      <c r="AP63" s="34"/>
      <c r="AQ63" s="113"/>
      <c r="AR63" s="34"/>
      <c r="AS63" s="113"/>
      <c r="AT63" s="34"/>
      <c r="AU63" s="113"/>
      <c r="AV63" s="34"/>
      <c r="AW63" s="113"/>
      <c r="AX63" s="34"/>
      <c r="AY63" s="113"/>
      <c r="AZ63" s="34"/>
      <c r="BA63" s="113"/>
      <c r="BB63" s="34"/>
      <c r="BC63" s="113"/>
      <c r="BD63" s="34"/>
      <c r="BE63" s="113"/>
      <c r="BF63" s="34"/>
      <c r="BG63" s="113"/>
      <c r="BH63" s="34"/>
      <c r="BI63" s="113"/>
    </row>
    <row r="64" spans="1:61" ht="12.75">
      <c r="A64" s="95"/>
      <c r="B64" s="95"/>
      <c r="C64" s="112"/>
      <c r="D64" s="112"/>
      <c r="E64" s="113"/>
      <c r="F64" s="113"/>
      <c r="G64" s="34"/>
      <c r="H64" s="34"/>
      <c r="I64" s="113"/>
      <c r="J64" s="113"/>
      <c r="K64" s="34"/>
      <c r="L64" s="34"/>
      <c r="M64" s="113"/>
      <c r="N64" s="113"/>
      <c r="O64" s="34"/>
      <c r="P64" s="34"/>
      <c r="Q64" s="113"/>
      <c r="R64" s="113"/>
      <c r="S64" s="34"/>
      <c r="T64" s="34"/>
      <c r="U64" s="113"/>
      <c r="V64" s="113"/>
      <c r="W64" s="34"/>
      <c r="X64" s="34"/>
      <c r="Y64" s="113"/>
      <c r="Z64" s="113"/>
      <c r="AA64" s="34"/>
      <c r="AB64" s="34"/>
      <c r="AC64" s="113"/>
      <c r="AD64" s="113"/>
      <c r="AE64" s="34"/>
      <c r="AF64" s="34"/>
      <c r="AG64" s="113"/>
      <c r="AH64" s="113"/>
      <c r="AI64" s="34"/>
      <c r="AJ64" s="34"/>
      <c r="AK64" s="113"/>
      <c r="AL64" s="113"/>
      <c r="AM64" s="34"/>
      <c r="AN64" s="34"/>
      <c r="AO64" s="113"/>
      <c r="AP64" s="34"/>
      <c r="AQ64" s="113"/>
      <c r="AR64" s="34"/>
      <c r="AS64" s="113"/>
      <c r="AT64" s="34"/>
      <c r="AU64" s="113"/>
      <c r="AV64" s="34"/>
      <c r="AW64" s="113"/>
      <c r="AX64" s="34"/>
      <c r="AY64" s="113"/>
      <c r="AZ64" s="34"/>
      <c r="BA64" s="113"/>
      <c r="BB64" s="34"/>
      <c r="BC64" s="113"/>
      <c r="BD64" s="34"/>
      <c r="BE64" s="113"/>
      <c r="BF64" s="34"/>
      <c r="BG64" s="113"/>
      <c r="BH64" s="34"/>
      <c r="BI64" s="113"/>
    </row>
    <row r="65" spans="1:61" ht="12.75">
      <c r="A65" s="95"/>
      <c r="B65" s="95"/>
      <c r="C65" s="112"/>
      <c r="D65" s="112"/>
      <c r="E65" s="113"/>
      <c r="F65" s="113"/>
      <c r="G65" s="34"/>
      <c r="H65" s="34"/>
      <c r="I65" s="113"/>
      <c r="J65" s="113"/>
      <c r="K65" s="34"/>
      <c r="L65" s="34"/>
      <c r="M65" s="113"/>
      <c r="N65" s="113"/>
      <c r="O65" s="34"/>
      <c r="P65" s="34"/>
      <c r="Q65" s="113"/>
      <c r="R65" s="113"/>
      <c r="S65" s="34"/>
      <c r="T65" s="34"/>
      <c r="U65" s="113"/>
      <c r="V65" s="113"/>
      <c r="W65" s="34"/>
      <c r="X65" s="34"/>
      <c r="Y65" s="113"/>
      <c r="Z65" s="113"/>
      <c r="AA65" s="34"/>
      <c r="AB65" s="34"/>
      <c r="AC65" s="113"/>
      <c r="AD65" s="113"/>
      <c r="AE65" s="34"/>
      <c r="AF65" s="34"/>
      <c r="AG65" s="113"/>
      <c r="AH65" s="113"/>
      <c r="AI65" s="34"/>
      <c r="AJ65" s="34"/>
      <c r="AK65" s="113"/>
      <c r="AL65" s="113"/>
      <c r="AM65" s="34"/>
      <c r="AN65" s="34"/>
      <c r="AO65" s="113"/>
      <c r="AP65" s="34"/>
      <c r="AQ65" s="113"/>
      <c r="AR65" s="34"/>
      <c r="AS65" s="113"/>
      <c r="AT65" s="34"/>
      <c r="AU65" s="113"/>
      <c r="AV65" s="34"/>
      <c r="AW65" s="113"/>
      <c r="AX65" s="34"/>
      <c r="AY65" s="113"/>
      <c r="AZ65" s="34"/>
      <c r="BA65" s="113"/>
      <c r="BB65" s="34"/>
      <c r="BC65" s="113"/>
      <c r="BD65" s="34"/>
      <c r="BE65" s="113"/>
      <c r="BF65" s="34"/>
      <c r="BG65" s="113"/>
      <c r="BH65" s="34"/>
      <c r="BI65" s="113"/>
    </row>
    <row r="66" spans="1:61" ht="12.75">
      <c r="A66" s="95"/>
      <c r="B66" s="95"/>
      <c r="C66" s="112"/>
      <c r="D66" s="112"/>
      <c r="E66" s="113"/>
      <c r="F66" s="113"/>
      <c r="G66" s="34"/>
      <c r="H66" s="34"/>
      <c r="I66" s="113"/>
      <c r="J66" s="113"/>
      <c r="K66" s="34"/>
      <c r="L66" s="34"/>
      <c r="M66" s="113"/>
      <c r="N66" s="113"/>
      <c r="O66" s="34"/>
      <c r="P66" s="34"/>
      <c r="Q66" s="113"/>
      <c r="R66" s="113"/>
      <c r="S66" s="34"/>
      <c r="T66" s="34"/>
      <c r="U66" s="113"/>
      <c r="V66" s="113"/>
      <c r="W66" s="34"/>
      <c r="X66" s="34"/>
      <c r="Y66" s="113"/>
      <c r="Z66" s="113"/>
      <c r="AA66" s="34"/>
      <c r="AB66" s="34"/>
      <c r="AC66" s="113"/>
      <c r="AD66" s="113"/>
      <c r="AE66" s="34"/>
      <c r="AF66" s="34"/>
      <c r="AG66" s="113"/>
      <c r="AH66" s="113"/>
      <c r="AI66" s="34"/>
      <c r="AJ66" s="34"/>
      <c r="AK66" s="113"/>
      <c r="AL66" s="113"/>
      <c r="AM66" s="34"/>
      <c r="AN66" s="34"/>
      <c r="AO66" s="113"/>
      <c r="AP66" s="34"/>
      <c r="AQ66" s="113"/>
      <c r="AR66" s="34"/>
      <c r="AS66" s="113"/>
      <c r="AT66" s="34"/>
      <c r="AU66" s="113"/>
      <c r="AV66" s="34"/>
      <c r="AW66" s="113"/>
      <c r="AX66" s="34"/>
      <c r="AY66" s="113"/>
      <c r="AZ66" s="34"/>
      <c r="BA66" s="113"/>
      <c r="BB66" s="34"/>
      <c r="BC66" s="113"/>
      <c r="BD66" s="34"/>
      <c r="BE66" s="113"/>
      <c r="BF66" s="34"/>
      <c r="BG66" s="113"/>
      <c r="BH66" s="34"/>
      <c r="BI66" s="113"/>
    </row>
    <row r="67" spans="1:61" ht="12.75">
      <c r="A67" s="95"/>
      <c r="B67" s="95"/>
      <c r="C67" s="112"/>
      <c r="D67" s="112"/>
      <c r="E67" s="113"/>
      <c r="F67" s="113"/>
      <c r="G67" s="34"/>
      <c r="H67" s="34"/>
      <c r="I67" s="113"/>
      <c r="J67" s="113"/>
      <c r="K67" s="34"/>
      <c r="L67" s="34"/>
      <c r="M67" s="113"/>
      <c r="N67" s="113"/>
      <c r="O67" s="34"/>
      <c r="P67" s="34"/>
      <c r="Q67" s="113"/>
      <c r="R67" s="113"/>
      <c r="S67" s="34"/>
      <c r="T67" s="34"/>
      <c r="U67" s="113"/>
      <c r="V67" s="113"/>
      <c r="W67" s="34"/>
      <c r="X67" s="34"/>
      <c r="Y67" s="113"/>
      <c r="Z67" s="113"/>
      <c r="AA67" s="34"/>
      <c r="AB67" s="34"/>
      <c r="AC67" s="113"/>
      <c r="AD67" s="113"/>
      <c r="AE67" s="34"/>
      <c r="AF67" s="34"/>
      <c r="AG67" s="113"/>
      <c r="AH67" s="113"/>
      <c r="AI67" s="34"/>
      <c r="AJ67" s="34"/>
      <c r="AK67" s="113"/>
      <c r="AL67" s="113"/>
      <c r="AM67" s="34"/>
      <c r="AN67" s="34"/>
      <c r="AO67" s="113"/>
      <c r="AP67" s="34"/>
      <c r="AQ67" s="113"/>
      <c r="AR67" s="34"/>
      <c r="AS67" s="113"/>
      <c r="AT67" s="34"/>
      <c r="AU67" s="113"/>
      <c r="AV67" s="34"/>
      <c r="AW67" s="113"/>
      <c r="AX67" s="34"/>
      <c r="AY67" s="113"/>
      <c r="AZ67" s="34"/>
      <c r="BA67" s="113"/>
      <c r="BB67" s="34"/>
      <c r="BC67" s="113"/>
      <c r="BD67" s="34"/>
      <c r="BE67" s="113"/>
      <c r="BF67" s="34"/>
      <c r="BG67" s="113"/>
      <c r="BH67" s="34"/>
      <c r="BI67" s="113"/>
    </row>
    <row r="68" spans="1:61" ht="12.75">
      <c r="A68" s="95"/>
      <c r="B68" s="95"/>
      <c r="C68" s="112"/>
      <c r="D68" s="112"/>
      <c r="E68" s="113"/>
      <c r="F68" s="113"/>
      <c r="G68" s="34"/>
      <c r="H68" s="34"/>
      <c r="I68" s="113"/>
      <c r="J68" s="113"/>
      <c r="K68" s="34"/>
      <c r="L68" s="34"/>
      <c r="M68" s="113"/>
      <c r="N68" s="113"/>
      <c r="O68" s="34"/>
      <c r="P68" s="34"/>
      <c r="Q68" s="113"/>
      <c r="R68" s="113"/>
      <c r="S68" s="34"/>
      <c r="T68" s="34"/>
      <c r="U68" s="113"/>
      <c r="V68" s="113"/>
      <c r="W68" s="34"/>
      <c r="X68" s="34"/>
      <c r="Y68" s="113"/>
      <c r="Z68" s="113"/>
      <c r="AA68" s="34"/>
      <c r="AB68" s="34"/>
      <c r="AC68" s="113"/>
      <c r="AD68" s="113"/>
      <c r="AE68" s="34"/>
      <c r="AF68" s="34"/>
      <c r="AG68" s="113"/>
      <c r="AH68" s="113"/>
      <c r="AI68" s="34"/>
      <c r="AJ68" s="34"/>
      <c r="AK68" s="113"/>
      <c r="AL68" s="113"/>
      <c r="AM68" s="34"/>
      <c r="AN68" s="34"/>
      <c r="AO68" s="113"/>
      <c r="AP68" s="34"/>
      <c r="AQ68" s="113"/>
      <c r="AR68" s="34"/>
      <c r="AS68" s="113"/>
      <c r="AT68" s="34"/>
      <c r="AU68" s="113"/>
      <c r="AV68" s="34"/>
      <c r="AW68" s="113"/>
      <c r="AX68" s="34"/>
      <c r="AY68" s="113"/>
      <c r="AZ68" s="34"/>
      <c r="BA68" s="113"/>
      <c r="BB68" s="34"/>
      <c r="BC68" s="113"/>
      <c r="BD68" s="34"/>
      <c r="BE68" s="113"/>
      <c r="BF68" s="34"/>
      <c r="BG68" s="113"/>
      <c r="BH68" s="34"/>
      <c r="BI68" s="113"/>
    </row>
    <row r="69" spans="1:61" ht="12.75">
      <c r="A69" s="95"/>
      <c r="B69" s="95"/>
      <c r="C69" s="112"/>
      <c r="D69" s="112"/>
      <c r="E69" s="113"/>
      <c r="F69" s="113"/>
      <c r="G69" s="34"/>
      <c r="H69" s="34"/>
      <c r="I69" s="113"/>
      <c r="J69" s="113"/>
      <c r="K69" s="34"/>
      <c r="L69" s="34"/>
      <c r="M69" s="113"/>
      <c r="N69" s="113"/>
      <c r="O69" s="34"/>
      <c r="P69" s="34"/>
      <c r="Q69" s="113"/>
      <c r="R69" s="113"/>
      <c r="S69" s="34"/>
      <c r="T69" s="34"/>
      <c r="U69" s="113"/>
      <c r="V69" s="113"/>
      <c r="W69" s="34"/>
      <c r="X69" s="34"/>
      <c r="Y69" s="113"/>
      <c r="Z69" s="113"/>
      <c r="AA69" s="34"/>
      <c r="AB69" s="34"/>
      <c r="AC69" s="113"/>
      <c r="AD69" s="113"/>
      <c r="AE69" s="34"/>
      <c r="AF69" s="34"/>
      <c r="AG69" s="113"/>
      <c r="AH69" s="113"/>
      <c r="AI69" s="34"/>
      <c r="AJ69" s="34"/>
      <c r="AK69" s="113"/>
      <c r="AL69" s="113"/>
      <c r="AM69" s="34"/>
      <c r="AN69" s="34"/>
      <c r="AO69" s="113"/>
      <c r="AP69" s="34"/>
      <c r="AQ69" s="113"/>
      <c r="AR69" s="34"/>
      <c r="AS69" s="113"/>
      <c r="AT69" s="34"/>
      <c r="AU69" s="113"/>
      <c r="AV69" s="34"/>
      <c r="AW69" s="113"/>
      <c r="AX69" s="34"/>
      <c r="AY69" s="113"/>
      <c r="AZ69" s="34"/>
      <c r="BA69" s="113"/>
      <c r="BB69" s="34"/>
      <c r="BC69" s="113"/>
      <c r="BD69" s="34"/>
      <c r="BE69" s="113"/>
      <c r="BF69" s="34"/>
      <c r="BG69" s="113"/>
      <c r="BH69" s="34"/>
      <c r="BI69" s="113"/>
    </row>
    <row r="70" spans="1:61" ht="12.75">
      <c r="A70" s="95"/>
      <c r="B70" s="95"/>
      <c r="C70" s="112"/>
      <c r="D70" s="112"/>
      <c r="E70" s="113"/>
      <c r="F70" s="113"/>
      <c r="G70" s="34"/>
      <c r="H70" s="34"/>
      <c r="I70" s="113"/>
      <c r="J70" s="113"/>
      <c r="K70" s="34"/>
      <c r="L70" s="34"/>
      <c r="M70" s="113"/>
      <c r="N70" s="113"/>
      <c r="O70" s="34"/>
      <c r="P70" s="34"/>
      <c r="Q70" s="113"/>
      <c r="R70" s="113"/>
      <c r="S70" s="34"/>
      <c r="T70" s="34"/>
      <c r="U70" s="113"/>
      <c r="V70" s="113"/>
      <c r="W70" s="34"/>
      <c r="X70" s="34"/>
      <c r="Y70" s="113"/>
      <c r="Z70" s="113"/>
      <c r="AA70" s="34"/>
      <c r="AB70" s="34"/>
      <c r="AC70" s="113"/>
      <c r="AD70" s="113"/>
      <c r="AE70" s="34"/>
      <c r="AF70" s="34"/>
      <c r="AG70" s="113"/>
      <c r="AH70" s="113"/>
      <c r="AI70" s="34"/>
      <c r="AJ70" s="34"/>
      <c r="AK70" s="113"/>
      <c r="AL70" s="113"/>
      <c r="AM70" s="34"/>
      <c r="AN70" s="34"/>
      <c r="AO70" s="113"/>
      <c r="AP70" s="34"/>
      <c r="AQ70" s="113"/>
      <c r="AR70" s="34"/>
      <c r="AS70" s="113"/>
      <c r="AT70" s="34"/>
      <c r="AU70" s="113"/>
      <c r="AV70" s="34"/>
      <c r="AW70" s="113"/>
      <c r="AX70" s="34"/>
      <c r="AY70" s="113"/>
      <c r="AZ70" s="34"/>
      <c r="BA70" s="113"/>
      <c r="BB70" s="34"/>
      <c r="BC70" s="113"/>
      <c r="BD70" s="34"/>
      <c r="BE70" s="113"/>
      <c r="BF70" s="34"/>
      <c r="BG70" s="113"/>
      <c r="BH70" s="34"/>
      <c r="BI70" s="113"/>
    </row>
    <row r="71" spans="1:61" ht="12.75">
      <c r="A71" s="95"/>
      <c r="B71" s="95"/>
      <c r="C71" s="112"/>
      <c r="D71" s="112"/>
      <c r="E71" s="113"/>
      <c r="F71" s="113"/>
      <c r="G71" s="34"/>
      <c r="H71" s="34"/>
      <c r="I71" s="113"/>
      <c r="J71" s="113"/>
      <c r="K71" s="34"/>
      <c r="L71" s="34"/>
      <c r="M71" s="113"/>
      <c r="N71" s="113"/>
      <c r="O71" s="34"/>
      <c r="P71" s="34"/>
      <c r="Q71" s="113"/>
      <c r="R71" s="113"/>
      <c r="S71" s="34"/>
      <c r="T71" s="34"/>
      <c r="U71" s="113"/>
      <c r="V71" s="113"/>
      <c r="W71" s="34"/>
      <c r="X71" s="34"/>
      <c r="Y71" s="113"/>
      <c r="Z71" s="113"/>
      <c r="AA71" s="34"/>
      <c r="AB71" s="34"/>
      <c r="AC71" s="113"/>
      <c r="AD71" s="113"/>
      <c r="AE71" s="34"/>
      <c r="AF71" s="34"/>
      <c r="AG71" s="113"/>
      <c r="AH71" s="113"/>
      <c r="AI71" s="34"/>
      <c r="AJ71" s="34"/>
      <c r="AK71" s="113"/>
      <c r="AL71" s="113"/>
      <c r="AM71" s="34"/>
      <c r="AN71" s="34"/>
      <c r="AO71" s="113"/>
      <c r="AP71" s="34"/>
      <c r="AQ71" s="113"/>
      <c r="AR71" s="34"/>
      <c r="AS71" s="113"/>
      <c r="AT71" s="34"/>
      <c r="AU71" s="113"/>
      <c r="AV71" s="34"/>
      <c r="AW71" s="113"/>
      <c r="AX71" s="34"/>
      <c r="AY71" s="113"/>
      <c r="AZ71" s="34"/>
      <c r="BA71" s="113"/>
      <c r="BB71" s="34"/>
      <c r="BC71" s="113"/>
      <c r="BD71" s="34"/>
      <c r="BE71" s="113"/>
      <c r="BF71" s="34"/>
      <c r="BG71" s="113"/>
      <c r="BH71" s="34"/>
      <c r="BI71" s="113"/>
    </row>
    <row r="72" spans="1:61" ht="12.75">
      <c r="A72" s="95"/>
      <c r="B72" s="95"/>
      <c r="C72" s="112"/>
      <c r="D72" s="112"/>
      <c r="E72" s="113"/>
      <c r="F72" s="113"/>
      <c r="G72" s="34"/>
      <c r="H72" s="34"/>
      <c r="I72" s="113"/>
      <c r="J72" s="113"/>
      <c r="K72" s="34"/>
      <c r="L72" s="34"/>
      <c r="M72" s="113"/>
      <c r="N72" s="113"/>
      <c r="O72" s="34"/>
      <c r="P72" s="34"/>
      <c r="Q72" s="113"/>
      <c r="R72" s="113"/>
      <c r="S72" s="34"/>
      <c r="T72" s="34"/>
      <c r="U72" s="113"/>
      <c r="V72" s="113"/>
      <c r="W72" s="34"/>
      <c r="X72" s="34"/>
      <c r="Y72" s="113"/>
      <c r="Z72" s="113"/>
      <c r="AA72" s="34"/>
      <c r="AB72" s="34"/>
      <c r="AC72" s="113"/>
      <c r="AD72" s="113"/>
      <c r="AE72" s="34"/>
      <c r="AF72" s="34"/>
      <c r="AG72" s="113"/>
      <c r="AH72" s="113"/>
      <c r="AI72" s="34"/>
      <c r="AJ72" s="34"/>
      <c r="AK72" s="113"/>
      <c r="AL72" s="113"/>
      <c r="AM72" s="34"/>
      <c r="AN72" s="34"/>
      <c r="AO72" s="113"/>
      <c r="AP72" s="34"/>
      <c r="AQ72" s="113"/>
      <c r="AR72" s="34"/>
      <c r="AS72" s="113"/>
      <c r="AT72" s="34"/>
      <c r="AU72" s="113"/>
      <c r="AV72" s="34"/>
      <c r="AW72" s="113"/>
      <c r="AX72" s="34"/>
      <c r="AY72" s="113"/>
      <c r="AZ72" s="34"/>
      <c r="BA72" s="113"/>
      <c r="BB72" s="34"/>
      <c r="BC72" s="113"/>
      <c r="BD72" s="34"/>
      <c r="BE72" s="113"/>
      <c r="BF72" s="34"/>
      <c r="BG72" s="113"/>
      <c r="BH72" s="34"/>
      <c r="BI72" s="113"/>
    </row>
    <row r="73" spans="1:61" ht="12.75">
      <c r="A73" s="95"/>
      <c r="B73" s="95"/>
      <c r="C73" s="112"/>
      <c r="D73" s="112"/>
      <c r="E73" s="113"/>
      <c r="F73" s="113"/>
      <c r="G73" s="34"/>
      <c r="H73" s="34"/>
      <c r="I73" s="113"/>
      <c r="J73" s="113"/>
      <c r="K73" s="34"/>
      <c r="L73" s="34"/>
      <c r="M73" s="113"/>
      <c r="N73" s="113"/>
      <c r="O73" s="34"/>
      <c r="P73" s="34"/>
      <c r="Q73" s="113"/>
      <c r="R73" s="113"/>
      <c r="S73" s="34"/>
      <c r="T73" s="34"/>
      <c r="U73" s="113"/>
      <c r="V73" s="113"/>
      <c r="W73" s="34"/>
      <c r="X73" s="34"/>
      <c r="Y73" s="113"/>
      <c r="Z73" s="113"/>
      <c r="AA73" s="34"/>
      <c r="AB73" s="34"/>
      <c r="AC73" s="113"/>
      <c r="AD73" s="113"/>
      <c r="AE73" s="34"/>
      <c r="AF73" s="34"/>
      <c r="AG73" s="113"/>
      <c r="AH73" s="113"/>
      <c r="AI73" s="34"/>
      <c r="AJ73" s="34"/>
      <c r="AK73" s="113"/>
      <c r="AL73" s="113"/>
      <c r="AM73" s="34"/>
      <c r="AN73" s="34"/>
      <c r="AO73" s="113"/>
      <c r="AP73" s="34"/>
      <c r="AQ73" s="113"/>
      <c r="AR73" s="34"/>
      <c r="AS73" s="113"/>
      <c r="AT73" s="34"/>
      <c r="AU73" s="113"/>
      <c r="AV73" s="34"/>
      <c r="AW73" s="113"/>
      <c r="AX73" s="34"/>
      <c r="AY73" s="113"/>
      <c r="AZ73" s="34"/>
      <c r="BA73" s="113"/>
      <c r="BB73" s="34"/>
      <c r="BC73" s="113"/>
      <c r="BD73" s="34"/>
      <c r="BE73" s="113"/>
      <c r="BF73" s="34"/>
      <c r="BG73" s="113"/>
      <c r="BH73" s="34"/>
      <c r="BI73" s="113"/>
    </row>
    <row r="74" spans="1:61" ht="12.75">
      <c r="A74" s="95"/>
      <c r="B74" s="95"/>
      <c r="C74" s="112"/>
      <c r="D74" s="112"/>
      <c r="E74" s="113"/>
      <c r="F74" s="113"/>
      <c r="G74" s="34"/>
      <c r="H74" s="34"/>
      <c r="I74" s="113"/>
      <c r="J74" s="113"/>
      <c r="K74" s="34"/>
      <c r="L74" s="34"/>
      <c r="M74" s="113"/>
      <c r="N74" s="113"/>
      <c r="O74" s="34"/>
      <c r="P74" s="34"/>
      <c r="Q74" s="113"/>
      <c r="R74" s="113"/>
      <c r="S74" s="34"/>
      <c r="T74" s="34"/>
      <c r="U74" s="113"/>
      <c r="V74" s="113"/>
      <c r="W74" s="34"/>
      <c r="X74" s="34"/>
      <c r="Y74" s="113"/>
      <c r="Z74" s="113"/>
      <c r="AA74" s="34"/>
      <c r="AB74" s="34"/>
      <c r="AC74" s="113"/>
      <c r="AD74" s="113"/>
      <c r="AE74" s="34"/>
      <c r="AF74" s="34"/>
      <c r="AG74" s="113"/>
      <c r="AH74" s="113"/>
      <c r="AI74" s="34"/>
      <c r="AJ74" s="34"/>
      <c r="AK74" s="113"/>
      <c r="AL74" s="113"/>
      <c r="AM74" s="34"/>
      <c r="AN74" s="34"/>
      <c r="AO74" s="113"/>
      <c r="AP74" s="34"/>
      <c r="AQ74" s="113"/>
      <c r="AR74" s="34"/>
      <c r="AS74" s="113"/>
      <c r="AT74" s="34"/>
      <c r="AU74" s="113"/>
      <c r="AV74" s="34"/>
      <c r="AW74" s="113"/>
      <c r="AX74" s="34"/>
      <c r="AY74" s="113"/>
      <c r="AZ74" s="34"/>
      <c r="BA74" s="113"/>
      <c r="BB74" s="34"/>
      <c r="BC74" s="113"/>
      <c r="BD74" s="34"/>
      <c r="BE74" s="113"/>
      <c r="BF74" s="34"/>
      <c r="BG74" s="113"/>
      <c r="BH74" s="34"/>
      <c r="BI74" s="113"/>
    </row>
    <row r="75" spans="1:61" ht="12.75">
      <c r="A75" s="95"/>
      <c r="B75" s="95"/>
      <c r="C75" s="112"/>
      <c r="D75" s="112"/>
      <c r="E75" s="113"/>
      <c r="F75" s="113"/>
      <c r="G75" s="34"/>
      <c r="H75" s="34"/>
      <c r="I75" s="113"/>
      <c r="J75" s="113"/>
      <c r="K75" s="34"/>
      <c r="L75" s="34"/>
      <c r="M75" s="113"/>
      <c r="N75" s="113"/>
      <c r="O75" s="34"/>
      <c r="P75" s="34"/>
      <c r="Q75" s="113"/>
      <c r="R75" s="113"/>
      <c r="S75" s="34"/>
      <c r="T75" s="34"/>
      <c r="U75" s="113"/>
      <c r="V75" s="113"/>
      <c r="W75" s="34"/>
      <c r="X75" s="34"/>
      <c r="Y75" s="113"/>
      <c r="Z75" s="113"/>
      <c r="AA75" s="34"/>
      <c r="AB75" s="34"/>
      <c r="AC75" s="113"/>
      <c r="AD75" s="113"/>
      <c r="AE75" s="34"/>
      <c r="AF75" s="34"/>
      <c r="AG75" s="113"/>
      <c r="AH75" s="113"/>
      <c r="AI75" s="34"/>
      <c r="AJ75" s="34"/>
      <c r="AK75" s="113"/>
      <c r="AL75" s="113"/>
      <c r="AM75" s="34"/>
      <c r="AN75" s="34"/>
      <c r="AO75" s="113"/>
      <c r="AP75" s="34"/>
      <c r="AQ75" s="113"/>
      <c r="AR75" s="34"/>
      <c r="AS75" s="113"/>
      <c r="AT75" s="34"/>
      <c r="AU75" s="113"/>
      <c r="AV75" s="34"/>
      <c r="AW75" s="113"/>
      <c r="AX75" s="34"/>
      <c r="AY75" s="113"/>
      <c r="AZ75" s="34"/>
      <c r="BA75" s="113"/>
      <c r="BB75" s="34"/>
      <c r="BC75" s="113"/>
      <c r="BD75" s="34"/>
      <c r="BE75" s="113"/>
      <c r="BF75" s="34"/>
      <c r="BG75" s="113"/>
      <c r="BH75" s="34"/>
      <c r="BI75" s="113"/>
    </row>
    <row r="76" spans="1:61" ht="12.75">
      <c r="A76" s="95"/>
      <c r="B76" s="95"/>
      <c r="C76" s="112"/>
      <c r="D76" s="112"/>
      <c r="E76" s="113"/>
      <c r="F76" s="113"/>
      <c r="G76" s="34"/>
      <c r="H76" s="34"/>
      <c r="I76" s="113"/>
      <c r="J76" s="113"/>
      <c r="K76" s="34"/>
      <c r="L76" s="34"/>
      <c r="M76" s="113"/>
      <c r="N76" s="113"/>
      <c r="O76" s="34"/>
      <c r="P76" s="34"/>
      <c r="Q76" s="113"/>
      <c r="R76" s="113"/>
      <c r="S76" s="34"/>
      <c r="T76" s="34"/>
      <c r="U76" s="113"/>
      <c r="V76" s="113"/>
      <c r="W76" s="34"/>
      <c r="X76" s="34"/>
      <c r="Y76" s="113"/>
      <c r="Z76" s="113"/>
      <c r="AA76" s="34"/>
      <c r="AB76" s="34"/>
      <c r="AC76" s="113"/>
      <c r="AD76" s="113"/>
      <c r="AE76" s="34"/>
      <c r="AF76" s="34"/>
      <c r="AG76" s="113"/>
      <c r="AH76" s="113"/>
      <c r="AI76" s="34"/>
      <c r="AJ76" s="34"/>
      <c r="AK76" s="113"/>
      <c r="AL76" s="113"/>
      <c r="AM76" s="34"/>
      <c r="AN76" s="34"/>
      <c r="AO76" s="113"/>
      <c r="AP76" s="34"/>
      <c r="AQ76" s="113"/>
      <c r="AR76" s="34"/>
      <c r="AS76" s="113"/>
      <c r="AT76" s="34"/>
      <c r="AU76" s="113"/>
      <c r="AV76" s="34"/>
      <c r="AW76" s="113"/>
      <c r="AX76" s="34"/>
      <c r="AY76" s="113"/>
      <c r="AZ76" s="34"/>
      <c r="BA76" s="113"/>
      <c r="BB76" s="34"/>
      <c r="BC76" s="113"/>
      <c r="BD76" s="34"/>
      <c r="BE76" s="113"/>
      <c r="BF76" s="34"/>
      <c r="BG76" s="113"/>
      <c r="BH76" s="34"/>
      <c r="BI76" s="113"/>
    </row>
    <row r="77" spans="1:61" ht="12.75">
      <c r="A77" s="95"/>
      <c r="B77" s="95"/>
      <c r="C77" s="112"/>
      <c r="D77" s="112"/>
      <c r="E77" s="113"/>
      <c r="F77" s="113"/>
      <c r="G77" s="34"/>
      <c r="H77" s="34"/>
      <c r="I77" s="113"/>
      <c r="J77" s="113"/>
      <c r="K77" s="34"/>
      <c r="L77" s="34"/>
      <c r="M77" s="113"/>
      <c r="N77" s="113"/>
      <c r="O77" s="34"/>
      <c r="P77" s="34"/>
      <c r="Q77" s="113"/>
      <c r="R77" s="113"/>
      <c r="S77" s="34"/>
      <c r="T77" s="34"/>
      <c r="U77" s="113"/>
      <c r="V77" s="113"/>
      <c r="W77" s="34"/>
      <c r="X77" s="34"/>
      <c r="Y77" s="113"/>
      <c r="Z77" s="113"/>
      <c r="AA77" s="34"/>
      <c r="AB77" s="34"/>
      <c r="AC77" s="113"/>
      <c r="AD77" s="113"/>
      <c r="AE77" s="34"/>
      <c r="AF77" s="34"/>
      <c r="AG77" s="113"/>
      <c r="AH77" s="113"/>
      <c r="AI77" s="34"/>
      <c r="AJ77" s="34"/>
      <c r="AK77" s="113"/>
      <c r="AL77" s="113"/>
      <c r="AM77" s="34"/>
      <c r="AN77" s="34"/>
      <c r="AO77" s="113"/>
      <c r="AP77" s="34"/>
      <c r="AQ77" s="113"/>
      <c r="AR77" s="34"/>
      <c r="AS77" s="113"/>
      <c r="AT77" s="34"/>
      <c r="AU77" s="113"/>
      <c r="AV77" s="34"/>
      <c r="AW77" s="113"/>
      <c r="AX77" s="34"/>
      <c r="AY77" s="113"/>
      <c r="AZ77" s="34"/>
      <c r="BA77" s="113"/>
      <c r="BB77" s="34"/>
      <c r="BC77" s="113"/>
      <c r="BD77" s="34"/>
      <c r="BE77" s="113"/>
      <c r="BF77" s="34"/>
      <c r="BG77" s="113"/>
      <c r="BH77" s="34"/>
      <c r="BI77" s="113"/>
    </row>
    <row r="78" spans="1:61" ht="12.75">
      <c r="A78" s="95"/>
      <c r="B78" s="95"/>
      <c r="C78" s="112"/>
      <c r="D78" s="112"/>
      <c r="E78" s="113"/>
      <c r="F78" s="113"/>
      <c r="G78" s="34"/>
      <c r="H78" s="34"/>
      <c r="I78" s="113"/>
      <c r="J78" s="113"/>
      <c r="K78" s="34"/>
      <c r="L78" s="34"/>
      <c r="M78" s="113"/>
      <c r="N78" s="113"/>
      <c r="O78" s="34"/>
      <c r="P78" s="34"/>
      <c r="Q78" s="113"/>
      <c r="R78" s="113"/>
      <c r="S78" s="34"/>
      <c r="T78" s="34"/>
      <c r="U78" s="113"/>
      <c r="V78" s="113"/>
      <c r="W78" s="34"/>
      <c r="X78" s="34"/>
      <c r="Y78" s="113"/>
      <c r="Z78" s="113"/>
      <c r="AA78" s="34"/>
      <c r="AB78" s="34"/>
      <c r="AC78" s="113"/>
      <c r="AD78" s="113"/>
      <c r="AE78" s="34"/>
      <c r="AF78" s="34"/>
      <c r="AG78" s="113"/>
      <c r="AH78" s="113"/>
      <c r="AI78" s="34"/>
      <c r="AJ78" s="34"/>
      <c r="AK78" s="113"/>
      <c r="AL78" s="113"/>
      <c r="AM78" s="34"/>
      <c r="AN78" s="34"/>
      <c r="AO78" s="113"/>
      <c r="AP78" s="34"/>
      <c r="AQ78" s="113"/>
      <c r="AR78" s="34"/>
      <c r="AS78" s="113"/>
      <c r="AT78" s="34"/>
      <c r="AU78" s="113"/>
      <c r="AV78" s="34"/>
      <c r="AW78" s="113"/>
      <c r="AX78" s="34"/>
      <c r="AY78" s="113"/>
      <c r="AZ78" s="34"/>
      <c r="BA78" s="113"/>
      <c r="BB78" s="34"/>
      <c r="BC78" s="113"/>
      <c r="BD78" s="34"/>
      <c r="BE78" s="113"/>
      <c r="BF78" s="34"/>
      <c r="BG78" s="113"/>
      <c r="BH78" s="34"/>
      <c r="BI78" s="113"/>
    </row>
    <row r="79" spans="1:61" ht="12.75">
      <c r="A79" s="95"/>
      <c r="B79" s="95"/>
      <c r="C79" s="112"/>
      <c r="D79" s="112"/>
      <c r="E79" s="113"/>
      <c r="F79" s="113"/>
      <c r="G79" s="34"/>
      <c r="H79" s="34"/>
      <c r="I79" s="113"/>
      <c r="J79" s="113"/>
      <c r="K79" s="34"/>
      <c r="L79" s="34"/>
      <c r="M79" s="113"/>
      <c r="N79" s="113"/>
      <c r="O79" s="34"/>
      <c r="P79" s="34"/>
      <c r="Q79" s="113"/>
      <c r="R79" s="113"/>
      <c r="S79" s="34"/>
      <c r="T79" s="34"/>
      <c r="U79" s="113"/>
      <c r="V79" s="113"/>
      <c r="W79" s="34"/>
      <c r="X79" s="34"/>
      <c r="Y79" s="113"/>
      <c r="Z79" s="113"/>
      <c r="AA79" s="34"/>
      <c r="AB79" s="34"/>
      <c r="AC79" s="113"/>
      <c r="AD79" s="113"/>
      <c r="AE79" s="34"/>
      <c r="AF79" s="34"/>
      <c r="AG79" s="113"/>
      <c r="AH79" s="113"/>
      <c r="AI79" s="34"/>
      <c r="AJ79" s="34"/>
      <c r="AK79" s="113"/>
      <c r="AL79" s="113"/>
      <c r="AM79" s="34"/>
      <c r="AN79" s="34"/>
      <c r="AO79" s="113"/>
      <c r="AP79" s="34"/>
      <c r="AQ79" s="113"/>
      <c r="AR79" s="34"/>
      <c r="AS79" s="113"/>
      <c r="AT79" s="34"/>
      <c r="AU79" s="113"/>
      <c r="AV79" s="34"/>
      <c r="AW79" s="113"/>
      <c r="AX79" s="34"/>
      <c r="AY79" s="113"/>
      <c r="AZ79" s="34"/>
      <c r="BA79" s="113"/>
      <c r="BB79" s="34"/>
      <c r="BC79" s="113"/>
      <c r="BD79" s="34"/>
      <c r="BE79" s="113"/>
      <c r="BF79" s="34"/>
      <c r="BG79" s="113"/>
      <c r="BH79" s="34"/>
      <c r="BI79" s="113"/>
    </row>
    <row r="80" spans="1:61" ht="12.75">
      <c r="A80" s="95"/>
      <c r="B80" s="95"/>
      <c r="C80" s="112"/>
      <c r="D80" s="112"/>
      <c r="E80" s="113"/>
      <c r="F80" s="113"/>
      <c r="G80" s="34"/>
      <c r="H80" s="34"/>
      <c r="I80" s="113"/>
      <c r="J80" s="113"/>
      <c r="K80" s="34"/>
      <c r="L80" s="34"/>
      <c r="M80" s="113"/>
      <c r="N80" s="113"/>
      <c r="O80" s="34"/>
      <c r="P80" s="34"/>
      <c r="Q80" s="113"/>
      <c r="R80" s="113"/>
      <c r="S80" s="34"/>
      <c r="T80" s="34"/>
      <c r="U80" s="113"/>
      <c r="V80" s="113"/>
      <c r="W80" s="34"/>
      <c r="X80" s="34"/>
      <c r="Y80" s="113"/>
      <c r="Z80" s="113"/>
      <c r="AA80" s="34"/>
      <c r="AB80" s="34"/>
      <c r="AC80" s="113"/>
      <c r="AD80" s="113"/>
      <c r="AE80" s="34"/>
      <c r="AF80" s="34"/>
      <c r="AG80" s="113"/>
      <c r="AH80" s="113"/>
      <c r="AI80" s="34"/>
      <c r="AJ80" s="34"/>
      <c r="AK80" s="113"/>
      <c r="AL80" s="113"/>
      <c r="AM80" s="34"/>
      <c r="AN80" s="34"/>
      <c r="AO80" s="113"/>
      <c r="AP80" s="34"/>
      <c r="AQ80" s="113"/>
      <c r="AR80" s="34"/>
      <c r="AS80" s="113"/>
      <c r="AT80" s="34"/>
      <c r="AU80" s="113"/>
      <c r="AV80" s="34"/>
      <c r="AW80" s="113"/>
      <c r="AX80" s="34"/>
      <c r="AY80" s="113"/>
      <c r="AZ80" s="34"/>
      <c r="BA80" s="113"/>
      <c r="BB80" s="34"/>
      <c r="BC80" s="113"/>
      <c r="BD80" s="34"/>
      <c r="BE80" s="113"/>
      <c r="BF80" s="34"/>
      <c r="BG80" s="113"/>
      <c r="BH80" s="34"/>
      <c r="BI80" s="113"/>
    </row>
    <row r="81" spans="1:61" ht="12.75">
      <c r="A81" s="95"/>
      <c r="B81" s="95"/>
      <c r="C81" s="112"/>
      <c r="D81" s="112"/>
      <c r="E81" s="113"/>
      <c r="F81" s="113"/>
      <c r="G81" s="34"/>
      <c r="H81" s="34"/>
      <c r="I81" s="113"/>
      <c r="J81" s="113"/>
      <c r="K81" s="34"/>
      <c r="L81" s="34"/>
      <c r="M81" s="113"/>
      <c r="N81" s="113"/>
      <c r="O81" s="34"/>
      <c r="P81" s="34"/>
      <c r="Q81" s="113"/>
      <c r="R81" s="113"/>
      <c r="S81" s="34"/>
      <c r="T81" s="34"/>
      <c r="U81" s="113"/>
      <c r="V81" s="113"/>
      <c r="W81" s="34"/>
      <c r="X81" s="34"/>
      <c r="Y81" s="113"/>
      <c r="Z81" s="113"/>
      <c r="AA81" s="34"/>
      <c r="AB81" s="34"/>
      <c r="AC81" s="113"/>
      <c r="AD81" s="113"/>
      <c r="AE81" s="34"/>
      <c r="AF81" s="34"/>
      <c r="AG81" s="113"/>
      <c r="AH81" s="113"/>
      <c r="AI81" s="34"/>
      <c r="AJ81" s="34"/>
      <c r="AK81" s="113"/>
      <c r="AL81" s="113"/>
      <c r="AM81" s="34"/>
      <c r="AN81" s="34"/>
      <c r="AO81" s="113"/>
      <c r="AP81" s="34"/>
      <c r="AQ81" s="113"/>
      <c r="AR81" s="34"/>
      <c r="AS81" s="113"/>
      <c r="AT81" s="34"/>
      <c r="AU81" s="113"/>
      <c r="AV81" s="34"/>
      <c r="AW81" s="113"/>
      <c r="AX81" s="34"/>
      <c r="AY81" s="113"/>
      <c r="AZ81" s="34"/>
      <c r="BA81" s="113"/>
      <c r="BB81" s="34"/>
      <c r="BC81" s="113"/>
      <c r="BD81" s="34"/>
      <c r="BE81" s="113"/>
      <c r="BF81" s="34"/>
      <c r="BG81" s="113"/>
      <c r="BH81" s="34"/>
      <c r="BI81" s="113"/>
    </row>
    <row r="82" spans="1:61" ht="12.75">
      <c r="A82" s="95"/>
      <c r="B82" s="95"/>
      <c r="C82" s="112"/>
      <c r="D82" s="112"/>
      <c r="E82" s="113"/>
      <c r="F82" s="113"/>
      <c r="G82" s="34"/>
      <c r="H82" s="34"/>
      <c r="I82" s="113"/>
      <c r="J82" s="113"/>
      <c r="K82" s="34"/>
      <c r="L82" s="34"/>
      <c r="M82" s="113"/>
      <c r="N82" s="113"/>
      <c r="O82" s="34"/>
      <c r="P82" s="34"/>
      <c r="Q82" s="113"/>
      <c r="R82" s="113"/>
      <c r="S82" s="34"/>
      <c r="T82" s="34"/>
      <c r="U82" s="113"/>
      <c r="V82" s="113"/>
      <c r="W82" s="34"/>
      <c r="X82" s="34"/>
      <c r="Y82" s="113"/>
      <c r="Z82" s="113"/>
      <c r="AA82" s="34"/>
      <c r="AB82" s="34"/>
      <c r="AC82" s="113"/>
      <c r="AD82" s="113"/>
      <c r="AE82" s="34"/>
      <c r="AF82" s="34"/>
      <c r="AG82" s="113"/>
      <c r="AH82" s="113"/>
      <c r="AI82" s="34"/>
      <c r="AJ82" s="34"/>
      <c r="AK82" s="113"/>
      <c r="AL82" s="113"/>
      <c r="AM82" s="34"/>
      <c r="AN82" s="34"/>
      <c r="AO82" s="113"/>
      <c r="AP82" s="34"/>
      <c r="AQ82" s="113"/>
      <c r="AR82" s="34"/>
      <c r="AS82" s="113"/>
      <c r="AT82" s="34"/>
      <c r="AU82" s="113"/>
      <c r="AV82" s="34"/>
      <c r="AW82" s="113"/>
      <c r="AX82" s="34"/>
      <c r="AY82" s="113"/>
      <c r="AZ82" s="34"/>
      <c r="BA82" s="113"/>
      <c r="BB82" s="34"/>
      <c r="BC82" s="113"/>
      <c r="BD82" s="34"/>
      <c r="BE82" s="113"/>
      <c r="BF82" s="34"/>
      <c r="BG82" s="113"/>
      <c r="BH82" s="34"/>
      <c r="BI82" s="113"/>
    </row>
    <row r="83" spans="1:61" ht="12.75">
      <c r="A83" s="95"/>
      <c r="B83" s="95"/>
      <c r="C83" s="112"/>
      <c r="D83" s="112"/>
      <c r="E83" s="113"/>
      <c r="F83" s="113"/>
      <c r="G83" s="34"/>
      <c r="H83" s="34"/>
      <c r="I83" s="113"/>
      <c r="J83" s="113"/>
      <c r="K83" s="34"/>
      <c r="L83" s="34"/>
      <c r="M83" s="113"/>
      <c r="N83" s="113"/>
      <c r="O83" s="34"/>
      <c r="P83" s="34"/>
      <c r="Q83" s="113"/>
      <c r="R83" s="113"/>
      <c r="S83" s="34"/>
      <c r="T83" s="34"/>
      <c r="U83" s="113"/>
      <c r="V83" s="113"/>
      <c r="W83" s="34"/>
      <c r="X83" s="34"/>
      <c r="Y83" s="113"/>
      <c r="Z83" s="113"/>
      <c r="AA83" s="34"/>
      <c r="AB83" s="34"/>
      <c r="AC83" s="113"/>
      <c r="AD83" s="113"/>
      <c r="AE83" s="34"/>
      <c r="AF83" s="34"/>
      <c r="AG83" s="113"/>
      <c r="AH83" s="113"/>
      <c r="AI83" s="34"/>
      <c r="AJ83" s="34"/>
      <c r="AK83" s="113"/>
      <c r="AL83" s="113"/>
      <c r="AM83" s="34"/>
      <c r="AN83" s="34"/>
      <c r="AO83" s="113"/>
      <c r="AP83" s="34"/>
      <c r="AQ83" s="113"/>
      <c r="AR83" s="34"/>
      <c r="AS83" s="113"/>
      <c r="AT83" s="34"/>
      <c r="AU83" s="113"/>
      <c r="AV83" s="34"/>
      <c r="AW83" s="113"/>
      <c r="AX83" s="34"/>
      <c r="AY83" s="113"/>
      <c r="AZ83" s="34"/>
      <c r="BA83" s="113"/>
      <c r="BB83" s="34"/>
      <c r="BC83" s="113"/>
      <c r="BD83" s="34"/>
      <c r="BE83" s="113"/>
      <c r="BF83" s="34"/>
      <c r="BG83" s="113"/>
      <c r="BH83" s="34"/>
      <c r="BI83" s="113"/>
    </row>
    <row r="84" spans="1:61" ht="12.75">
      <c r="A84" s="95"/>
      <c r="B84" s="95"/>
      <c r="C84" s="112"/>
      <c r="D84" s="112"/>
      <c r="E84" s="113"/>
      <c r="F84" s="113"/>
      <c r="G84" s="34"/>
      <c r="H84" s="34"/>
      <c r="I84" s="113"/>
      <c r="J84" s="113"/>
      <c r="K84" s="34"/>
      <c r="L84" s="34"/>
      <c r="M84" s="113"/>
      <c r="N84" s="113"/>
      <c r="O84" s="34"/>
      <c r="P84" s="34"/>
      <c r="Q84" s="113"/>
      <c r="R84" s="113"/>
      <c r="S84" s="34"/>
      <c r="T84" s="34"/>
      <c r="U84" s="113"/>
      <c r="V84" s="113"/>
      <c r="W84" s="34"/>
      <c r="X84" s="34"/>
      <c r="Y84" s="113"/>
      <c r="Z84" s="113"/>
      <c r="AA84" s="34"/>
      <c r="AB84" s="34"/>
      <c r="AC84" s="113"/>
      <c r="AD84" s="113"/>
      <c r="AE84" s="34"/>
      <c r="AF84" s="34"/>
      <c r="AG84" s="113"/>
      <c r="AH84" s="113"/>
      <c r="AI84" s="34"/>
      <c r="AJ84" s="34"/>
      <c r="AK84" s="113"/>
      <c r="AL84" s="113"/>
      <c r="AM84" s="34"/>
      <c r="AN84" s="34"/>
      <c r="AO84" s="113"/>
      <c r="AP84" s="34"/>
      <c r="AQ84" s="113"/>
      <c r="AR84" s="34"/>
      <c r="AS84" s="113"/>
      <c r="AT84" s="34"/>
      <c r="AU84" s="113"/>
      <c r="AV84" s="34"/>
      <c r="AW84" s="113"/>
      <c r="AX84" s="34"/>
      <c r="AY84" s="113"/>
      <c r="AZ84" s="34"/>
      <c r="BA84" s="113"/>
      <c r="BB84" s="34"/>
      <c r="BC84" s="113"/>
      <c r="BD84" s="34"/>
      <c r="BE84" s="113"/>
      <c r="BF84" s="34"/>
      <c r="BG84" s="113"/>
      <c r="BH84" s="34"/>
      <c r="BI84" s="113"/>
    </row>
    <row r="85" spans="1:61" ht="12.75">
      <c r="A85" s="95"/>
      <c r="B85" s="95"/>
      <c r="C85" s="112"/>
      <c r="D85" s="112"/>
      <c r="E85" s="113"/>
      <c r="F85" s="113"/>
      <c r="G85" s="34"/>
      <c r="H85" s="34"/>
      <c r="I85" s="113"/>
      <c r="J85" s="113"/>
      <c r="K85" s="34"/>
      <c r="L85" s="34"/>
      <c r="M85" s="113"/>
      <c r="N85" s="113"/>
      <c r="O85" s="34"/>
      <c r="P85" s="34"/>
      <c r="Q85" s="113"/>
      <c r="R85" s="113"/>
      <c r="S85" s="34"/>
      <c r="T85" s="34"/>
      <c r="U85" s="113"/>
      <c r="V85" s="113"/>
      <c r="W85" s="34"/>
      <c r="X85" s="34"/>
      <c r="Y85" s="113"/>
      <c r="Z85" s="113"/>
      <c r="AA85" s="34"/>
      <c r="AB85" s="34"/>
      <c r="AC85" s="113"/>
      <c r="AD85" s="113"/>
      <c r="AE85" s="34"/>
      <c r="AF85" s="34"/>
      <c r="AG85" s="113"/>
      <c r="AH85" s="113"/>
      <c r="AI85" s="34"/>
      <c r="AJ85" s="34"/>
      <c r="AK85" s="113"/>
      <c r="AL85" s="113"/>
      <c r="AM85" s="34"/>
      <c r="AN85" s="34"/>
      <c r="AO85" s="113"/>
      <c r="AP85" s="34"/>
      <c r="AQ85" s="113"/>
      <c r="AR85" s="34"/>
      <c r="AS85" s="113"/>
      <c r="AT85" s="34"/>
      <c r="AU85" s="113"/>
      <c r="AV85" s="34"/>
      <c r="AW85" s="113"/>
      <c r="AX85" s="34"/>
      <c r="AY85" s="113"/>
      <c r="AZ85" s="34"/>
      <c r="BA85" s="113"/>
      <c r="BB85" s="34"/>
      <c r="BC85" s="113"/>
      <c r="BD85" s="34"/>
      <c r="BE85" s="113"/>
      <c r="BF85" s="34"/>
      <c r="BG85" s="113"/>
      <c r="BH85" s="34"/>
      <c r="BI85" s="113"/>
    </row>
    <row r="86" spans="1:61" ht="12.75">
      <c r="A86" s="95"/>
      <c r="B86" s="95"/>
      <c r="C86" s="112"/>
      <c r="D86" s="112"/>
      <c r="E86" s="113"/>
      <c r="F86" s="113"/>
      <c r="G86" s="34"/>
      <c r="H86" s="34"/>
      <c r="I86" s="113"/>
      <c r="J86" s="113"/>
      <c r="K86" s="34"/>
      <c r="L86" s="34"/>
      <c r="M86" s="113"/>
      <c r="N86" s="113"/>
      <c r="O86" s="34"/>
      <c r="P86" s="34"/>
      <c r="Q86" s="113"/>
      <c r="R86" s="113"/>
      <c r="S86" s="34"/>
      <c r="T86" s="34"/>
      <c r="U86" s="113"/>
      <c r="V86" s="113"/>
      <c r="W86" s="34"/>
      <c r="X86" s="34"/>
      <c r="Y86" s="113"/>
      <c r="Z86" s="113"/>
      <c r="AA86" s="34"/>
      <c r="AB86" s="34"/>
      <c r="AC86" s="113"/>
      <c r="AD86" s="113"/>
      <c r="AE86" s="34"/>
      <c r="AF86" s="34"/>
      <c r="AG86" s="113"/>
      <c r="AH86" s="113"/>
      <c r="AI86" s="34"/>
      <c r="AJ86" s="34"/>
      <c r="AK86" s="113"/>
      <c r="AL86" s="113"/>
      <c r="AM86" s="34"/>
      <c r="AN86" s="34"/>
      <c r="AO86" s="113"/>
      <c r="AP86" s="34"/>
      <c r="AQ86" s="113"/>
      <c r="AR86" s="34"/>
      <c r="AS86" s="113"/>
      <c r="AT86" s="34"/>
      <c r="AU86" s="113"/>
      <c r="AV86" s="34"/>
      <c r="AW86" s="113"/>
      <c r="AX86" s="34"/>
      <c r="AY86" s="113"/>
      <c r="AZ86" s="34"/>
      <c r="BA86" s="113"/>
      <c r="BB86" s="34"/>
      <c r="BC86" s="113"/>
      <c r="BD86" s="34"/>
      <c r="BE86" s="113"/>
      <c r="BF86" s="34"/>
      <c r="BG86" s="113"/>
      <c r="BH86" s="34"/>
      <c r="BI86" s="113"/>
    </row>
    <row r="87" spans="1:61" ht="12.75">
      <c r="A87" s="95"/>
      <c r="B87" s="95"/>
      <c r="C87" s="112"/>
      <c r="D87" s="112"/>
      <c r="E87" s="113"/>
      <c r="F87" s="113"/>
      <c r="G87" s="34"/>
      <c r="H87" s="34"/>
      <c r="I87" s="113"/>
      <c r="J87" s="113"/>
      <c r="K87" s="34"/>
      <c r="L87" s="34"/>
      <c r="M87" s="113"/>
      <c r="N87" s="113"/>
      <c r="O87" s="34"/>
      <c r="P87" s="34"/>
      <c r="Q87" s="113"/>
      <c r="R87" s="113"/>
      <c r="S87" s="34"/>
      <c r="T87" s="34"/>
      <c r="U87" s="113"/>
      <c r="V87" s="113"/>
      <c r="W87" s="34"/>
      <c r="X87" s="34"/>
      <c r="Y87" s="113"/>
      <c r="Z87" s="113"/>
      <c r="AA87" s="34"/>
      <c r="AB87" s="34"/>
      <c r="AC87" s="113"/>
      <c r="AD87" s="113"/>
      <c r="AE87" s="34"/>
      <c r="AF87" s="34"/>
      <c r="AG87" s="113"/>
      <c r="AH87" s="113"/>
      <c r="AI87" s="34"/>
      <c r="AJ87" s="34"/>
      <c r="AK87" s="113"/>
      <c r="AL87" s="113"/>
      <c r="AM87" s="34"/>
      <c r="AN87" s="34"/>
      <c r="AO87" s="113"/>
      <c r="AP87" s="34"/>
      <c r="AQ87" s="113"/>
      <c r="AR87" s="34"/>
      <c r="AS87" s="113"/>
      <c r="AT87" s="34"/>
      <c r="AU87" s="113"/>
      <c r="AV87" s="34"/>
      <c r="AW87" s="113"/>
      <c r="AX87" s="34"/>
      <c r="AY87" s="113"/>
      <c r="AZ87" s="34"/>
      <c r="BA87" s="113"/>
      <c r="BB87" s="34"/>
      <c r="BC87" s="113"/>
      <c r="BD87" s="34"/>
      <c r="BE87" s="113"/>
      <c r="BF87" s="34"/>
      <c r="BG87" s="113"/>
      <c r="BH87" s="34"/>
      <c r="BI87" s="113"/>
    </row>
    <row r="88" spans="1:61" ht="12.75">
      <c r="A88" s="95"/>
      <c r="B88" s="95"/>
      <c r="C88" s="112"/>
      <c r="D88" s="112"/>
      <c r="E88" s="113"/>
      <c r="F88" s="113"/>
      <c r="G88" s="34"/>
      <c r="H88" s="34"/>
      <c r="I88" s="113"/>
      <c r="J88" s="113"/>
      <c r="K88" s="34"/>
      <c r="L88" s="34"/>
      <c r="M88" s="113"/>
      <c r="N88" s="113"/>
      <c r="O88" s="34"/>
      <c r="P88" s="34"/>
      <c r="Q88" s="113"/>
      <c r="R88" s="113"/>
      <c r="S88" s="34"/>
      <c r="T88" s="34"/>
      <c r="U88" s="113"/>
      <c r="V88" s="113"/>
      <c r="W88" s="34"/>
      <c r="X88" s="34"/>
      <c r="Y88" s="113"/>
      <c r="Z88" s="113"/>
      <c r="AA88" s="34"/>
      <c r="AB88" s="34"/>
      <c r="AC88" s="113"/>
      <c r="AD88" s="113"/>
      <c r="AE88" s="34"/>
      <c r="AF88" s="34"/>
      <c r="AG88" s="113"/>
      <c r="AH88" s="113"/>
      <c r="AI88" s="34"/>
      <c r="AJ88" s="34"/>
      <c r="AK88" s="113"/>
      <c r="AL88" s="113"/>
      <c r="AM88" s="34"/>
      <c r="AN88" s="34"/>
      <c r="AO88" s="113"/>
      <c r="AP88" s="34"/>
      <c r="AQ88" s="113"/>
      <c r="AR88" s="34"/>
      <c r="AS88" s="113"/>
      <c r="AT88" s="34"/>
      <c r="AU88" s="113"/>
      <c r="AV88" s="34"/>
      <c r="AW88" s="113"/>
      <c r="AX88" s="34"/>
      <c r="AY88" s="113"/>
      <c r="AZ88" s="34"/>
      <c r="BA88" s="113"/>
      <c r="BB88" s="34"/>
      <c r="BC88" s="113"/>
      <c r="BD88" s="34"/>
      <c r="BE88" s="113"/>
      <c r="BF88" s="34"/>
      <c r="BG88" s="113"/>
      <c r="BH88" s="34"/>
      <c r="BI88" s="113"/>
    </row>
    <row r="89" spans="1:61" ht="12.75">
      <c r="A89" s="95"/>
      <c r="B89" s="95"/>
      <c r="C89" s="112"/>
      <c r="D89" s="112"/>
      <c r="E89" s="113"/>
      <c r="F89" s="113"/>
      <c r="G89" s="34"/>
      <c r="H89" s="34"/>
      <c r="I89" s="113"/>
      <c r="J89" s="113"/>
      <c r="K89" s="34"/>
      <c r="L89" s="34"/>
      <c r="M89" s="113"/>
      <c r="N89" s="113"/>
      <c r="O89" s="34"/>
      <c r="P89" s="34"/>
      <c r="Q89" s="113"/>
      <c r="R89" s="113"/>
      <c r="S89" s="34"/>
      <c r="T89" s="34"/>
      <c r="U89" s="113"/>
      <c r="V89" s="113"/>
      <c r="W89" s="34"/>
      <c r="X89" s="34"/>
      <c r="Y89" s="113"/>
      <c r="Z89" s="113"/>
      <c r="AA89" s="34"/>
      <c r="AB89" s="34"/>
      <c r="AC89" s="113"/>
      <c r="AD89" s="113"/>
      <c r="AE89" s="34"/>
      <c r="AF89" s="34"/>
      <c r="AG89" s="113"/>
      <c r="AH89" s="113"/>
      <c r="AI89" s="34"/>
      <c r="AJ89" s="34"/>
      <c r="AK89" s="113"/>
      <c r="AL89" s="113"/>
      <c r="AM89" s="34"/>
      <c r="AN89" s="34"/>
      <c r="AO89" s="113"/>
      <c r="AP89" s="34"/>
      <c r="AQ89" s="113"/>
      <c r="AR89" s="34"/>
      <c r="AS89" s="113"/>
      <c r="AT89" s="34"/>
      <c r="AU89" s="113"/>
      <c r="AV89" s="34"/>
      <c r="AW89" s="113"/>
      <c r="AX89" s="34"/>
      <c r="AY89" s="113"/>
      <c r="AZ89" s="34"/>
      <c r="BA89" s="113"/>
      <c r="BB89" s="34"/>
      <c r="BC89" s="113"/>
      <c r="BD89" s="34"/>
      <c r="BE89" s="113"/>
      <c r="BF89" s="34"/>
      <c r="BG89" s="113"/>
      <c r="BH89" s="34"/>
      <c r="BI89" s="113"/>
    </row>
    <row r="90" spans="1:61" ht="12.75">
      <c r="A90" s="95"/>
      <c r="B90" s="95"/>
      <c r="C90" s="112"/>
      <c r="D90" s="112"/>
      <c r="E90" s="113"/>
      <c r="F90" s="113"/>
      <c r="G90" s="34"/>
      <c r="H90" s="34"/>
      <c r="I90" s="113"/>
      <c r="J90" s="113"/>
      <c r="K90" s="34"/>
      <c r="L90" s="34"/>
      <c r="M90" s="113"/>
      <c r="N90" s="113"/>
      <c r="O90" s="34"/>
      <c r="P90" s="34"/>
      <c r="Q90" s="113"/>
      <c r="R90" s="113"/>
      <c r="S90" s="34"/>
      <c r="T90" s="34"/>
      <c r="U90" s="113"/>
      <c r="V90" s="113"/>
      <c r="W90" s="34"/>
      <c r="X90" s="34"/>
      <c r="Y90" s="113"/>
      <c r="Z90" s="113"/>
      <c r="AA90" s="34"/>
      <c r="AB90" s="34"/>
      <c r="AC90" s="113"/>
      <c r="AD90" s="113"/>
      <c r="AE90" s="34"/>
      <c r="AF90" s="34"/>
      <c r="AG90" s="113"/>
      <c r="AH90" s="113"/>
      <c r="AI90" s="34"/>
      <c r="AJ90" s="34"/>
      <c r="AK90" s="113"/>
      <c r="AL90" s="113"/>
      <c r="AM90" s="34"/>
      <c r="AN90" s="34"/>
      <c r="AO90" s="113"/>
      <c r="AP90" s="34"/>
      <c r="AQ90" s="113"/>
      <c r="AR90" s="34"/>
      <c r="AS90" s="113"/>
      <c r="AT90" s="34"/>
      <c r="AU90" s="113"/>
      <c r="AV90" s="34"/>
      <c r="AW90" s="113"/>
      <c r="AX90" s="34"/>
      <c r="AY90" s="113"/>
      <c r="AZ90" s="34"/>
      <c r="BA90" s="113"/>
      <c r="BB90" s="34"/>
      <c r="BC90" s="113"/>
      <c r="BD90" s="34"/>
      <c r="BE90" s="113"/>
      <c r="BF90" s="34"/>
      <c r="BG90" s="113"/>
      <c r="BH90" s="34"/>
      <c r="BI90" s="113"/>
    </row>
    <row r="91" spans="1:61" ht="12.75">
      <c r="A91" s="95"/>
      <c r="B91" s="95"/>
      <c r="C91" s="112"/>
      <c r="D91" s="112"/>
      <c r="E91" s="113"/>
      <c r="F91" s="113"/>
      <c r="G91" s="34"/>
      <c r="H91" s="34"/>
      <c r="I91" s="113"/>
      <c r="J91" s="113"/>
      <c r="K91" s="34"/>
      <c r="L91" s="34"/>
      <c r="M91" s="113"/>
      <c r="N91" s="113"/>
      <c r="O91" s="34"/>
      <c r="P91" s="34"/>
      <c r="Q91" s="113"/>
      <c r="R91" s="113"/>
      <c r="S91" s="34"/>
      <c r="T91" s="34"/>
      <c r="U91" s="113"/>
      <c r="V91" s="113"/>
      <c r="W91" s="34"/>
      <c r="X91" s="34"/>
      <c r="Y91" s="113"/>
      <c r="Z91" s="113"/>
      <c r="AA91" s="34"/>
      <c r="AB91" s="34"/>
      <c r="AC91" s="113"/>
      <c r="AD91" s="113"/>
      <c r="AE91" s="34"/>
      <c r="AF91" s="34"/>
      <c r="AG91" s="113"/>
      <c r="AH91" s="113"/>
      <c r="AI91" s="34"/>
      <c r="AJ91" s="34"/>
      <c r="AK91" s="113"/>
      <c r="AL91" s="113"/>
      <c r="AM91" s="34"/>
      <c r="AN91" s="34"/>
      <c r="AO91" s="113"/>
      <c r="AP91" s="34"/>
      <c r="AQ91" s="113"/>
      <c r="AR91" s="34"/>
      <c r="AS91" s="113"/>
      <c r="AT91" s="34"/>
      <c r="AU91" s="113"/>
      <c r="AV91" s="34"/>
      <c r="AW91" s="113"/>
      <c r="AX91" s="34"/>
      <c r="AY91" s="113"/>
      <c r="AZ91" s="34"/>
      <c r="BA91" s="113"/>
      <c r="BB91" s="34"/>
      <c r="BC91" s="113"/>
      <c r="BD91" s="34"/>
      <c r="BE91" s="113"/>
      <c r="BF91" s="34"/>
      <c r="BG91" s="113"/>
      <c r="BH91" s="34"/>
      <c r="BI91" s="113"/>
    </row>
    <row r="92" spans="1:61" ht="12.75">
      <c r="A92" s="95"/>
      <c r="B92" s="95"/>
      <c r="C92" s="112"/>
      <c r="D92" s="112"/>
      <c r="E92" s="113"/>
      <c r="F92" s="113"/>
      <c r="G92" s="34"/>
      <c r="H92" s="34"/>
      <c r="I92" s="113"/>
      <c r="J92" s="113"/>
      <c r="K92" s="34"/>
      <c r="L92" s="34"/>
      <c r="M92" s="113"/>
      <c r="N92" s="113"/>
      <c r="O92" s="34"/>
      <c r="P92" s="34"/>
      <c r="Q92" s="113"/>
      <c r="R92" s="113"/>
      <c r="S92" s="34"/>
      <c r="T92" s="34"/>
      <c r="U92" s="113"/>
      <c r="V92" s="113"/>
      <c r="W92" s="34"/>
      <c r="X92" s="34"/>
      <c r="Y92" s="113"/>
      <c r="Z92" s="113"/>
      <c r="AA92" s="34"/>
      <c r="AB92" s="34"/>
      <c r="AC92" s="113"/>
      <c r="AD92" s="113"/>
      <c r="AE92" s="34"/>
      <c r="AF92" s="34"/>
      <c r="AG92" s="113"/>
      <c r="AH92" s="113"/>
      <c r="AI92" s="34"/>
      <c r="AJ92" s="34"/>
      <c r="AK92" s="113"/>
      <c r="AL92" s="113"/>
      <c r="AM92" s="34"/>
      <c r="AN92" s="34"/>
      <c r="AO92" s="113"/>
      <c r="AP92" s="34"/>
      <c r="AQ92" s="113"/>
      <c r="AR92" s="34"/>
      <c r="AS92" s="113"/>
      <c r="AT92" s="34"/>
      <c r="AU92" s="113"/>
      <c r="AV92" s="34"/>
      <c r="AW92" s="113"/>
      <c r="AX92" s="34"/>
      <c r="AY92" s="113"/>
      <c r="AZ92" s="34"/>
      <c r="BA92" s="113"/>
      <c r="BB92" s="34"/>
      <c r="BC92" s="113"/>
      <c r="BD92" s="34"/>
      <c r="BE92" s="113"/>
      <c r="BF92" s="34"/>
      <c r="BG92" s="113"/>
      <c r="BH92" s="34"/>
      <c r="BI92" s="113"/>
    </row>
    <row r="93" spans="1:61" ht="12.75">
      <c r="A93" s="95"/>
      <c r="B93" s="95"/>
      <c r="C93" s="112"/>
      <c r="D93" s="112"/>
      <c r="E93" s="113"/>
      <c r="F93" s="113"/>
      <c r="G93" s="34"/>
      <c r="H93" s="34"/>
      <c r="I93" s="113"/>
      <c r="J93" s="113"/>
      <c r="K93" s="34"/>
      <c r="L93" s="34"/>
      <c r="M93" s="113"/>
      <c r="N93" s="113"/>
      <c r="O93" s="34"/>
      <c r="P93" s="34"/>
      <c r="Q93" s="113"/>
      <c r="R93" s="113"/>
      <c r="S93" s="34"/>
      <c r="T93" s="34"/>
      <c r="U93" s="113"/>
      <c r="V93" s="113"/>
      <c r="W93" s="34"/>
      <c r="X93" s="34"/>
      <c r="Y93" s="113"/>
      <c r="Z93" s="113"/>
      <c r="AA93" s="34"/>
      <c r="AB93" s="34"/>
      <c r="AC93" s="113"/>
      <c r="AD93" s="113"/>
      <c r="AE93" s="34"/>
      <c r="AF93" s="34"/>
      <c r="AG93" s="113"/>
      <c r="AH93" s="113"/>
      <c r="AI93" s="34"/>
      <c r="AJ93" s="34"/>
      <c r="AK93" s="113"/>
      <c r="AL93" s="113"/>
      <c r="AM93" s="34"/>
      <c r="AN93" s="34"/>
      <c r="AO93" s="113"/>
      <c r="AP93" s="34"/>
      <c r="AQ93" s="113"/>
      <c r="AR93" s="34"/>
      <c r="AS93" s="113"/>
      <c r="AT93" s="34"/>
      <c r="AU93" s="113"/>
      <c r="AV93" s="34"/>
      <c r="AW93" s="113"/>
      <c r="AX93" s="34"/>
      <c r="AY93" s="113"/>
      <c r="AZ93" s="34"/>
      <c r="BA93" s="113"/>
      <c r="BB93" s="34"/>
      <c r="BC93" s="113"/>
      <c r="BD93" s="34"/>
      <c r="BE93" s="113"/>
      <c r="BF93" s="34"/>
      <c r="BG93" s="113"/>
      <c r="BH93" s="34"/>
      <c r="BI93" s="113"/>
    </row>
    <row r="94" spans="1:61" ht="12.75">
      <c r="A94" s="95"/>
      <c r="B94" s="95"/>
      <c r="C94" s="112"/>
      <c r="D94" s="112"/>
      <c r="E94" s="113"/>
      <c r="F94" s="113"/>
      <c r="G94" s="34"/>
      <c r="H94" s="34"/>
      <c r="I94" s="113"/>
      <c r="J94" s="113"/>
      <c r="K94" s="34"/>
      <c r="L94" s="34"/>
      <c r="M94" s="113"/>
      <c r="N94" s="113"/>
      <c r="O94" s="34"/>
      <c r="P94" s="34"/>
      <c r="Q94" s="113"/>
      <c r="R94" s="113"/>
      <c r="S94" s="34"/>
      <c r="T94" s="34"/>
      <c r="U94" s="113"/>
      <c r="V94" s="113"/>
      <c r="W94" s="34"/>
      <c r="X94" s="34"/>
      <c r="Y94" s="113"/>
      <c r="Z94" s="113"/>
      <c r="AA94" s="34"/>
      <c r="AB94" s="34"/>
      <c r="AC94" s="113"/>
      <c r="AD94" s="113"/>
      <c r="AE94" s="34"/>
      <c r="AF94" s="34"/>
      <c r="AG94" s="113"/>
      <c r="AH94" s="113"/>
      <c r="AI94" s="34"/>
      <c r="AJ94" s="34"/>
      <c r="AK94" s="113"/>
      <c r="AL94" s="113"/>
      <c r="AM94" s="34"/>
      <c r="AN94" s="34"/>
      <c r="AO94" s="113"/>
      <c r="AP94" s="34"/>
      <c r="AQ94" s="113"/>
      <c r="AR94" s="34"/>
      <c r="AS94" s="113"/>
      <c r="AT94" s="34"/>
      <c r="AU94" s="113"/>
      <c r="AV94" s="34"/>
      <c r="AW94" s="113"/>
      <c r="AX94" s="34"/>
      <c r="AY94" s="113"/>
      <c r="AZ94" s="34"/>
      <c r="BA94" s="113"/>
      <c r="BB94" s="34"/>
      <c r="BC94" s="113"/>
      <c r="BD94" s="34"/>
      <c r="BE94" s="113"/>
      <c r="BF94" s="34"/>
      <c r="BG94" s="113"/>
      <c r="BH94" s="34"/>
      <c r="BI94" s="113"/>
    </row>
    <row r="95" spans="1:61" ht="12.75">
      <c r="A95" s="95"/>
      <c r="B95" s="95"/>
      <c r="C95" s="112"/>
      <c r="D95" s="112"/>
      <c r="E95" s="113"/>
      <c r="F95" s="113"/>
      <c r="G95" s="34"/>
      <c r="H95" s="34"/>
      <c r="I95" s="113"/>
      <c r="J95" s="113"/>
      <c r="K95" s="34"/>
      <c r="L95" s="34"/>
      <c r="M95" s="113"/>
      <c r="N95" s="113"/>
      <c r="O95" s="34"/>
      <c r="P95" s="34"/>
      <c r="Q95" s="113"/>
      <c r="R95" s="113"/>
      <c r="S95" s="34"/>
      <c r="T95" s="34"/>
      <c r="U95" s="113"/>
      <c r="V95" s="113"/>
      <c r="W95" s="34"/>
      <c r="X95" s="34"/>
      <c r="Y95" s="113"/>
      <c r="Z95" s="113"/>
      <c r="AA95" s="34"/>
      <c r="AB95" s="34"/>
      <c r="AC95" s="113"/>
      <c r="AD95" s="113"/>
      <c r="AE95" s="34"/>
      <c r="AF95" s="34"/>
      <c r="AG95" s="113"/>
      <c r="AH95" s="113"/>
      <c r="AI95" s="34"/>
      <c r="AJ95" s="34"/>
      <c r="AK95" s="113"/>
      <c r="AL95" s="113"/>
      <c r="AM95" s="34"/>
      <c r="AN95" s="34"/>
      <c r="AO95" s="113"/>
      <c r="AP95" s="34"/>
      <c r="AQ95" s="113"/>
      <c r="AR95" s="34"/>
      <c r="AS95" s="113"/>
      <c r="AT95" s="34"/>
      <c r="AU95" s="113"/>
      <c r="AV95" s="34"/>
      <c r="AW95" s="113"/>
      <c r="AX95" s="34"/>
      <c r="AY95" s="113"/>
      <c r="AZ95" s="34"/>
      <c r="BA95" s="113"/>
      <c r="BB95" s="34"/>
      <c r="BC95" s="113"/>
      <c r="BD95" s="34"/>
      <c r="BE95" s="113"/>
      <c r="BF95" s="34"/>
      <c r="BG95" s="113"/>
      <c r="BH95" s="34"/>
      <c r="BI95" s="113"/>
    </row>
    <row r="96" spans="1:61" ht="12.75">
      <c r="A96" s="95"/>
      <c r="B96" s="95"/>
      <c r="C96" s="112"/>
      <c r="D96" s="112"/>
      <c r="E96" s="113"/>
      <c r="F96" s="113"/>
      <c r="G96" s="34"/>
      <c r="H96" s="34"/>
      <c r="I96" s="113"/>
      <c r="J96" s="113"/>
      <c r="K96" s="34"/>
      <c r="L96" s="34"/>
      <c r="M96" s="113"/>
      <c r="N96" s="113"/>
      <c r="O96" s="34"/>
      <c r="P96" s="34"/>
      <c r="Q96" s="113"/>
      <c r="R96" s="113"/>
      <c r="S96" s="34"/>
      <c r="T96" s="34"/>
      <c r="U96" s="113"/>
      <c r="V96" s="113"/>
      <c r="W96" s="34"/>
      <c r="X96" s="34"/>
      <c r="Y96" s="113"/>
      <c r="Z96" s="113"/>
      <c r="AA96" s="34"/>
      <c r="AB96" s="34"/>
      <c r="AC96" s="113"/>
      <c r="AD96" s="113"/>
      <c r="AE96" s="34"/>
      <c r="AF96" s="34"/>
      <c r="AG96" s="113"/>
      <c r="AH96" s="113"/>
      <c r="AI96" s="34"/>
      <c r="AJ96" s="34"/>
      <c r="AK96" s="113"/>
      <c r="AL96" s="113"/>
      <c r="AM96" s="34"/>
      <c r="AN96" s="34"/>
      <c r="AO96" s="113"/>
      <c r="AP96" s="34"/>
      <c r="AQ96" s="113"/>
      <c r="AR96" s="34"/>
      <c r="AS96" s="113"/>
      <c r="AT96" s="34"/>
      <c r="AU96" s="113"/>
      <c r="AV96" s="34"/>
      <c r="AW96" s="113"/>
      <c r="AX96" s="34"/>
      <c r="AY96" s="113"/>
      <c r="AZ96" s="34"/>
      <c r="BA96" s="113"/>
      <c r="BB96" s="34"/>
      <c r="BC96" s="113"/>
      <c r="BD96" s="34"/>
      <c r="BE96" s="113"/>
      <c r="BF96" s="34"/>
      <c r="BG96" s="113"/>
      <c r="BH96" s="34"/>
      <c r="BI96" s="113"/>
    </row>
    <row r="97" spans="1:61" ht="12.75">
      <c r="A97" s="95"/>
      <c r="B97" s="95"/>
      <c r="C97" s="112"/>
      <c r="D97" s="112"/>
      <c r="E97" s="113"/>
      <c r="F97" s="113"/>
      <c r="G97" s="34"/>
      <c r="H97" s="34"/>
      <c r="I97" s="113"/>
      <c r="J97" s="113"/>
      <c r="K97" s="34"/>
      <c r="L97" s="34"/>
      <c r="M97" s="113"/>
      <c r="N97" s="113"/>
      <c r="O97" s="34"/>
      <c r="P97" s="34"/>
      <c r="Q97" s="113"/>
      <c r="R97" s="113"/>
      <c r="S97" s="34"/>
      <c r="T97" s="34"/>
      <c r="U97" s="113"/>
      <c r="V97" s="113"/>
      <c r="W97" s="34"/>
      <c r="X97" s="34"/>
      <c r="Y97" s="113"/>
      <c r="Z97" s="113"/>
      <c r="AA97" s="34"/>
      <c r="AB97" s="34"/>
      <c r="AC97" s="113"/>
      <c r="AD97" s="113"/>
      <c r="AE97" s="34"/>
      <c r="AF97" s="34"/>
      <c r="AG97" s="113"/>
      <c r="AH97" s="113"/>
      <c r="AI97" s="34"/>
      <c r="AJ97" s="34"/>
      <c r="AK97" s="113"/>
      <c r="AL97" s="113"/>
      <c r="AM97" s="34"/>
      <c r="AN97" s="34"/>
      <c r="AO97" s="113"/>
      <c r="AP97" s="34"/>
      <c r="AQ97" s="113"/>
      <c r="AR97" s="34"/>
      <c r="AS97" s="113"/>
      <c r="AT97" s="34"/>
      <c r="AU97" s="113"/>
      <c r="AV97" s="34"/>
      <c r="AW97" s="113"/>
      <c r="AX97" s="34"/>
      <c r="AY97" s="113"/>
      <c r="AZ97" s="34"/>
      <c r="BA97" s="113"/>
      <c r="BB97" s="34"/>
      <c r="BC97" s="113"/>
      <c r="BD97" s="34"/>
      <c r="BE97" s="113"/>
      <c r="BF97" s="34"/>
      <c r="BG97" s="113"/>
      <c r="BH97" s="34"/>
      <c r="BI97" s="113"/>
    </row>
    <row r="98" spans="1:61" ht="12.75">
      <c r="A98" s="95"/>
      <c r="B98" s="95"/>
      <c r="C98" s="112"/>
      <c r="D98" s="112"/>
      <c r="E98" s="113"/>
      <c r="F98" s="113"/>
      <c r="G98" s="34"/>
      <c r="H98" s="34"/>
      <c r="I98" s="113"/>
      <c r="J98" s="113"/>
      <c r="K98" s="34"/>
      <c r="L98" s="34"/>
      <c r="M98" s="113"/>
      <c r="N98" s="113"/>
      <c r="O98" s="34"/>
      <c r="P98" s="34"/>
      <c r="Q98" s="113"/>
      <c r="R98" s="113"/>
      <c r="S98" s="34"/>
      <c r="T98" s="34"/>
      <c r="U98" s="113"/>
      <c r="V98" s="113"/>
      <c r="W98" s="34"/>
      <c r="X98" s="34"/>
      <c r="Y98" s="113"/>
      <c r="Z98" s="113"/>
      <c r="AA98" s="34"/>
      <c r="AB98" s="34"/>
      <c r="AC98" s="113"/>
      <c r="AD98" s="113"/>
      <c r="AE98" s="34"/>
      <c r="AF98" s="34"/>
      <c r="AG98" s="113"/>
      <c r="AH98" s="113"/>
      <c r="AI98" s="34"/>
      <c r="AJ98" s="34"/>
      <c r="AK98" s="113"/>
      <c r="AL98" s="113"/>
      <c r="AM98" s="34"/>
      <c r="AN98" s="34"/>
      <c r="AO98" s="113"/>
      <c r="AP98" s="34"/>
      <c r="AQ98" s="113"/>
      <c r="AR98" s="34"/>
      <c r="AS98" s="113"/>
      <c r="AT98" s="34"/>
      <c r="AU98" s="113"/>
      <c r="AV98" s="34"/>
      <c r="AW98" s="113"/>
      <c r="AX98" s="34"/>
      <c r="AY98" s="113"/>
      <c r="AZ98" s="34"/>
      <c r="BA98" s="113"/>
      <c r="BB98" s="34"/>
      <c r="BC98" s="113"/>
      <c r="BD98" s="34"/>
      <c r="BE98" s="113"/>
      <c r="BF98" s="34"/>
      <c r="BG98" s="113"/>
      <c r="BH98" s="34"/>
      <c r="BI98" s="113"/>
    </row>
    <row r="99" spans="1:61" ht="12.75">
      <c r="A99" s="95"/>
      <c r="B99" s="95"/>
      <c r="C99" s="112"/>
      <c r="D99" s="112"/>
      <c r="E99" s="113"/>
      <c r="F99" s="113"/>
      <c r="G99" s="34"/>
      <c r="H99" s="34"/>
      <c r="I99" s="113"/>
      <c r="J99" s="113"/>
      <c r="K99" s="34"/>
      <c r="L99" s="34"/>
      <c r="M99" s="113"/>
      <c r="N99" s="113"/>
      <c r="O99" s="34"/>
      <c r="P99" s="34"/>
      <c r="Q99" s="113"/>
      <c r="R99" s="113"/>
      <c r="S99" s="34"/>
      <c r="T99" s="34"/>
      <c r="U99" s="113"/>
      <c r="V99" s="113"/>
      <c r="W99" s="34"/>
      <c r="X99" s="34"/>
      <c r="Y99" s="113"/>
      <c r="Z99" s="113"/>
      <c r="AA99" s="34"/>
      <c r="AB99" s="34"/>
      <c r="AC99" s="113"/>
      <c r="AD99" s="113"/>
      <c r="AE99" s="34"/>
      <c r="AF99" s="34"/>
      <c r="AG99" s="113"/>
      <c r="AH99" s="113"/>
      <c r="AI99" s="34"/>
      <c r="AJ99" s="34"/>
      <c r="AK99" s="113"/>
      <c r="AL99" s="113"/>
      <c r="AM99" s="34"/>
      <c r="AN99" s="34"/>
      <c r="AO99" s="113"/>
      <c r="AP99" s="34"/>
      <c r="AQ99" s="113"/>
      <c r="AR99" s="34"/>
      <c r="AS99" s="113"/>
      <c r="AT99" s="34"/>
      <c r="AU99" s="113"/>
      <c r="AV99" s="34"/>
      <c r="AW99" s="113"/>
      <c r="AX99" s="34"/>
      <c r="AY99" s="113"/>
      <c r="AZ99" s="34"/>
      <c r="BA99" s="113"/>
      <c r="BB99" s="34"/>
      <c r="BC99" s="113"/>
      <c r="BD99" s="34"/>
      <c r="BE99" s="113"/>
      <c r="BF99" s="34"/>
      <c r="BG99" s="113"/>
      <c r="BH99" s="34"/>
      <c r="BI99" s="1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Hall</dc:creator>
  <cp:keywords/>
  <dc:description/>
  <cp:lastModifiedBy>Edison</cp:lastModifiedBy>
  <dcterms:created xsi:type="dcterms:W3CDTF">2004-08-04T15:35:36Z</dcterms:created>
  <dcterms:modified xsi:type="dcterms:W3CDTF">2022-03-29T20:23:22Z</dcterms:modified>
  <cp:category/>
  <cp:version/>
  <cp:contentType/>
  <cp:contentStatus/>
</cp:coreProperties>
</file>